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7.xml" ContentType="application/vnd.openxmlformats-officedocument.spreadsheetml.comments+xml"/>
  <Override PartName="/xl/media/image7.png" ContentType="image/png"/>
  <Override PartName="/xl/media/image6.png" ContentType="image/png"/>
  <Override PartName="/xl/media/image5.png" ContentType="image/png"/>
  <Override PartName="/xl/media/image4.png" ContentType="image/png"/>
  <Override PartName="/xl/media/image3.jpeg" ContentType="image/jpeg"/>
  <Override PartName="/xl/media/image2.jpeg" ContentType="image/jpeg"/>
  <Override PartName="/xl/media/image1.png" ContentType="image/png"/>
  <Override PartName="/xl/comments3.xml" ContentType="application/vnd.openxmlformats-officedocument.spreadsheetml.comments+xml"/>
  <Override PartName="/xl/drawings/_rels/drawing8.xml.rels" ContentType="application/vnd.openxmlformats-package.relationships+xml"/>
  <Override PartName="/xl/drawings/_rels/drawing4.xml.rels" ContentType="application/vnd.openxmlformats-package.relationships+xml"/>
  <Override PartName="/xl/drawings/_rels/drawing1.xml.rels" ContentType="application/vnd.openxmlformats-package.relationships+xml"/>
  <Override PartName="/xl/drawings/drawing8.xml" ContentType="application/vnd.openxmlformats-officedocument.drawing+xml"/>
  <Override PartName="/xl/drawings/vmlDrawing2.vml" ContentType="application/vnd.openxmlformats-officedocument.vmlDrawing"/>
  <Override PartName="/xl/drawings/drawing7.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vmlDrawing1.vml" ContentType="application/vnd.openxmlformats-officedocument.vmlDrawing"/>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1.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819" firstSheet="0" activeTab="7"/>
  </bookViews>
  <sheets>
    <sheet name="Intro" sheetId="1" state="visible" r:id="rId2"/>
    <sheet name="Cadrage macro" sheetId="2" state="visible" r:id="rId3"/>
    <sheet name="Industrie" sheetId="3" state="visible" r:id="rId4"/>
    <sheet name="Transport" sheetId="4" state="visible" r:id="rId5"/>
    <sheet name="Détail Transport" sheetId="5" state="visible" r:id="rId6"/>
    <sheet name="Résidentiel" sheetId="6" state="visible" r:id="rId7"/>
    <sheet name="Détail résidentiel" sheetId="7" state="visible" r:id="rId8"/>
    <sheet name="Tertiaire" sheetId="8" state="visible" r:id="rId9"/>
    <sheet name="Agriculture" sheetId="9" state="visible" r:id="rId10"/>
    <sheet name="CEE" sheetId="10" state="visible" r:id="rId11"/>
    <sheet name="Mix énergétique" sheetId="11" state="visible" r:id="rId12"/>
  </sheets>
  <definedNames>
    <definedName function="false" hidden="false" name="INDSC1" vbProcedure="false">#ref!</definedName>
    <definedName function="false" hidden="false" name="RESSC1" vbProcedure="false">#ref!</definedName>
    <definedName function="false" hidden="false" name="RESSC2" vbProcedure="false">#ref!</definedName>
    <definedName function="false" hidden="false" name="RES_IND" vbProcedure="false">#ref!</definedName>
    <definedName function="false" hidden="false" name="RES_IND_OLD" vbProcedure="false">#ref!</definedName>
    <definedName function="false" hidden="false" name="RES_RES" vbProcedure="false">#ref!</definedName>
    <definedName function="false" hidden="false" name="RES_RES_OLD" vbProcedure="false">#ref!</definedName>
    <definedName function="false" hidden="false" name="RES_TER" vbProcedure="false">#ref!</definedName>
    <definedName function="false" hidden="false" name="RES_TER_OLD" vbProcedure="false">#ref!</definedName>
    <definedName function="false" hidden="false" name="RES_TOT" vbProcedure="false">#ref!</definedName>
    <definedName function="false" hidden="false" name="RES_TOT_OLD" vbProcedure="false">#ref!</definedName>
    <definedName function="false" hidden="false" name="RES_TRA" vbProcedure="false">#ref!</definedName>
    <definedName function="false" hidden="false" name="RES_TRA_OLD" vbProcedure="false">#ref!</definedName>
    <definedName function="false" hidden="false" name="Substrat" vbProcedure="false">#ref!</definedName>
    <definedName function="false" hidden="false" name="TERSC1" vbProcedure="false">#ref!</definedName>
    <definedName function="false" hidden="false" name="TERSC2" vbProcedure="false">#ref!</definedName>
    <definedName function="false" hidden="false" name="TRANSSC1" vbProcedure="false">#ref!</definedName>
    <definedName function="false" hidden="false" name="TRANSSC2" vbProcedure="false">#ref!</definedName>
  </definedNames>
  <calcPr iterateCount="100" refMode="A1" iterate="false" iterateDelta="0.0001"/>
</workbook>
</file>

<file path=xl/comments3.xml><?xml version="1.0" encoding="utf-8"?>
<comments xmlns="http://schemas.openxmlformats.org/spreadsheetml/2006/main" xmlns:xdr="http://schemas.openxmlformats.org/drawingml/2006/spreadsheetDrawing">
  <authors>
    <author/>
  </authors>
  <commentList>
    <comment ref="R50" authorId="0">
      <text>
        <r>
          <rPr>
            <b val="true"/>
            <sz val="9"/>
            <color rgb="FF000000"/>
            <rFont val="Tahoma"/>
            <family val="2"/>
            <charset val="1"/>
          </rPr>
          <t>VERGEZ Antonin:
</t>
        </r>
        <r>
          <rPr>
            <sz val="9"/>
            <color rgb="FF000000"/>
            <rFont val="Tahoma"/>
            <family val="2"/>
            <charset val="1"/>
          </rPr>
          <t>Rémi Aubry (SNFS) : "Sachez que nous tablons sur des progrès incrémentaux totaux de l’ordre de 8 à 12% en efficacité énergétique que nous pouvons appliquer comme je vous l’avais adressé précédemment (discussions avec l’ADEME et M. Streiff en 2013 sur le gisement d’économies d’énergie du secteur sucrier)."</t>
        </r>
      </text>
    </comment>
    <comment ref="T48" authorId="0">
      <text>
        <r>
          <rPr>
            <b val="true"/>
            <sz val="9"/>
            <color rgb="FF000000"/>
            <rFont val="Tahoma"/>
            <family val="2"/>
            <charset val="1"/>
          </rPr>
          <t>XCapilla:
</t>
        </r>
        <r>
          <rPr>
            <sz val="9"/>
            <color rgb="FF000000"/>
            <rFont val="Tahoma"/>
            <family val="2"/>
            <charset val="1"/>
          </rPr>
          <t>Chiffre 2014</t>
        </r>
      </text>
    </comment>
    <comment ref="X29" authorId="0">
      <text>
        <r>
          <rPr>
            <b val="true"/>
            <sz val="9"/>
            <color rgb="FF000000"/>
            <rFont val="Tahoma"/>
            <family val="2"/>
            <charset val="1"/>
          </rPr>
          <t>Nicolas MAIRET:
</t>
        </r>
        <r>
          <rPr>
            <sz val="9"/>
            <color rgb="FF000000"/>
            <rFont val="Tahoma"/>
            <family val="2"/>
            <charset val="1"/>
          </rPr>
          <t>Complété avec les résultats 3ME (fichier "20160803 results 3ME sce AME 2014 &amp; 2017 + nm.xlsx")</t>
        </r>
      </text>
    </comment>
    <comment ref="AD50" authorId="0">
      <text>
        <r>
          <rPr>
            <b val="true"/>
            <sz val="9"/>
            <color rgb="FF000000"/>
            <rFont val="Tahoma"/>
            <family val="2"/>
            <charset val="1"/>
          </rPr>
          <t>VERGEZ Antonin:
</t>
        </r>
        <r>
          <rPr>
            <sz val="9"/>
            <color rgb="FF000000"/>
            <rFont val="Tahoma"/>
            <family val="2"/>
            <charset val="1"/>
          </rPr>
          <t>Rémi Aubry (SNFS) : "Sachez que nous tablons sur des progrès incrémentaux totaux de l’ordre de 8 à 12% en efficacité énergétique que nous pouvons appliquer comme je vous l’avais adressé précédemment (discussions avec l’ADEME et M. Streiff en 2013 sur le gisement d’économies d’énergie du secteur sucrier)."</t>
        </r>
      </text>
    </comment>
    <comment ref="AF48" authorId="0">
      <text>
        <r>
          <rPr>
            <b val="true"/>
            <sz val="9"/>
            <color rgb="FF000000"/>
            <rFont val="Tahoma"/>
            <family val="2"/>
            <charset val="1"/>
          </rPr>
          <t>XCapilla:
</t>
        </r>
        <r>
          <rPr>
            <sz val="9"/>
            <color rgb="FF000000"/>
            <rFont val="Tahoma"/>
            <family val="2"/>
            <charset val="1"/>
          </rPr>
          <t>Chiffre 2014</t>
        </r>
      </text>
    </comment>
    <comment ref="AJ29" authorId="0">
      <text>
        <r>
          <rPr>
            <b val="true"/>
            <sz val="9"/>
            <color rgb="FF000000"/>
            <rFont val="Tahoma"/>
            <family val="2"/>
            <charset val="1"/>
          </rPr>
          <t>Nicolas MAIRET:
</t>
        </r>
        <r>
          <rPr>
            <sz val="9"/>
            <color rgb="FF000000"/>
            <rFont val="Tahoma"/>
            <family val="2"/>
            <charset val="1"/>
          </rPr>
          <t>Complété avec les résultats 3ME (fichier "20160803 results 3ME sce AME 2014 &amp; 2017 + nm.xlsx")</t>
        </r>
      </text>
    </comment>
  </commentList>
</comments>
</file>

<file path=xl/comments7.xml><?xml version="1.0" encoding="utf-8"?>
<comments xmlns="http://schemas.openxmlformats.org/spreadsheetml/2006/main" xmlns:xdr="http://schemas.openxmlformats.org/drawingml/2006/spreadsheetDrawing">
  <authors>
    <author/>
  </authors>
  <commentList>
    <comment ref="B63" authorId="0">
      <text>
        <r>
          <rPr>
            <b val="true"/>
            <sz val="9"/>
            <color rgb="FF000000"/>
            <rFont val="Tahoma"/>
            <family val="2"/>
            <charset val="1"/>
          </rPr>
          <t>Romain GAETA:
</t>
        </r>
        <r>
          <rPr>
            <sz val="9"/>
            <color rgb="FF000000"/>
            <rFont val="Tahoma"/>
            <family val="2"/>
            <charset val="1"/>
          </rPr>
          <t>Donnée à copier depuis les sorties MENFIS</t>
        </r>
      </text>
    </comment>
    <comment ref="J63" authorId="0">
      <text>
        <r>
          <rPr>
            <b val="true"/>
            <sz val="9"/>
            <color rgb="FF000000"/>
            <rFont val="Tahoma"/>
            <family val="2"/>
            <charset val="1"/>
          </rPr>
          <t>Romain GAETA:
</t>
        </r>
        <r>
          <rPr>
            <sz val="9"/>
            <color rgb="FF000000"/>
            <rFont val="Tahoma"/>
            <family val="2"/>
            <charset val="1"/>
          </rPr>
          <t>Calcul automatique, ne pas modifier</t>
        </r>
      </text>
    </comment>
    <comment ref="R63" authorId="0">
      <text>
        <r>
          <rPr>
            <b val="true"/>
            <sz val="9"/>
            <color rgb="FF000000"/>
            <rFont val="Tahoma"/>
            <family val="2"/>
            <charset val="1"/>
          </rPr>
          <t>Romain GAETA:
</t>
        </r>
        <r>
          <rPr>
            <sz val="9"/>
            <color rgb="FF000000"/>
            <rFont val="Tahoma"/>
            <family val="2"/>
            <charset val="1"/>
          </rPr>
          <t>Donnée à copier depuis les sorties MENFIS</t>
        </r>
      </text>
    </comment>
    <comment ref="Z63" authorId="0">
      <text>
        <r>
          <rPr>
            <b val="true"/>
            <sz val="9"/>
            <color rgb="FF000000"/>
            <rFont val="Tahoma"/>
            <family val="2"/>
            <charset val="1"/>
          </rPr>
          <t>Romain GAETA:
</t>
        </r>
        <r>
          <rPr>
            <sz val="9"/>
            <color rgb="FF000000"/>
            <rFont val="Tahoma"/>
            <family val="2"/>
            <charset val="1"/>
          </rPr>
          <t>Calcul automatique, ne pas modifier</t>
        </r>
      </text>
    </comment>
    <comment ref="AI72" authorId="0">
      <text>
        <r>
          <rPr>
            <b val="true"/>
            <sz val="9"/>
            <color rgb="FF000000"/>
            <rFont val="Tahoma"/>
            <family val="2"/>
            <charset val="1"/>
          </rPr>
          <t>Romain GAETA:
</t>
        </r>
        <r>
          <rPr>
            <sz val="9"/>
            <color rgb="FF000000"/>
            <rFont val="Tahoma"/>
            <family val="2"/>
            <charset val="1"/>
          </rPr>
          <t>Hypothèses de ventilation des gains suivant la typologie du parc représentée dans MENFIS</t>
        </r>
      </text>
    </comment>
    <comment ref="AJ71" authorId="0">
      <text>
        <r>
          <rPr>
            <b val="true"/>
            <sz val="9"/>
            <color rgb="FF000000"/>
            <rFont val="Tahoma"/>
            <family val="2"/>
            <charset val="1"/>
          </rPr>
          <t>Romain GAETA:
</t>
        </r>
        <r>
          <rPr>
            <sz val="9"/>
            <color rgb="FF000000"/>
            <rFont val="Tahoma"/>
            <family val="2"/>
            <charset val="1"/>
          </rPr>
          <t>Chiffres issus de l'EI</t>
        </r>
      </text>
    </comment>
    <comment ref="AV71" authorId="0">
      <text>
        <r>
          <rPr>
            <b val="true"/>
            <sz val="9"/>
            <color rgb="FF000000"/>
            <rFont val="Tahoma"/>
            <family val="2"/>
            <charset val="1"/>
          </rPr>
          <t>Romain GAETA:
</t>
        </r>
        <r>
          <rPr>
            <sz val="9"/>
            <color rgb="FF000000"/>
            <rFont val="Tahoma"/>
            <family val="2"/>
            <charset val="1"/>
          </rPr>
          <t>La mesure n'étant pas prise en compte dans l'ancien AME, ce gain correspond aux économies sur tout le parc concerné, pas uniquement sur le parc supplémentaire touché par les textes de 2016.</t>
        </r>
      </text>
    </comment>
    <comment ref="BI66" authorId="0">
      <text>
        <r>
          <rPr>
            <b val="true"/>
            <sz val="9"/>
            <color rgb="FF000000"/>
            <rFont val="Tahoma"/>
            <family val="2"/>
            <charset val="1"/>
          </rPr>
          <t>Romain GAETA:
</t>
        </r>
        <r>
          <rPr>
            <sz val="9"/>
            <color rgb="FF000000"/>
            <rFont val="Tahoma"/>
            <family val="2"/>
            <charset val="1"/>
          </rPr>
          <t>Pour les gains, tous les travaux sont en niveau fort, hypothèses idem au précédent exercice de 2014;</t>
        </r>
      </text>
    </comment>
    <comment ref="BI67" authorId="0">
      <text>
        <r>
          <rPr>
            <b val="true"/>
            <sz val="9"/>
            <color rgb="FF000000"/>
            <rFont val="Tahoma"/>
            <family val="2"/>
            <charset val="1"/>
          </rPr>
          <t>Romain GAETA:
</t>
        </r>
        <r>
          <rPr>
            <sz val="9"/>
            <color rgb="FF000000"/>
            <rFont val="Tahoma"/>
            <family val="2"/>
            <charset val="1"/>
          </rPr>
          <t>Reprise des hypothèses de l'AME 2014</t>
        </r>
      </text>
    </comment>
    <comment ref="BJ67" authorId="0">
      <text>
        <r>
          <rPr>
            <b val="true"/>
            <sz val="9"/>
            <color rgb="FF000000"/>
            <rFont val="Tahoma"/>
            <family val="2"/>
            <charset val="1"/>
          </rPr>
          <t>Romain GAETA:
</t>
        </r>
        <r>
          <rPr>
            <sz val="9"/>
            <color rgb="FF000000"/>
            <rFont val="Tahoma"/>
            <family val="2"/>
            <charset val="1"/>
          </rPr>
          <t>Prendre uniquement le Delta entre AME 2014 et nouveaux objectifs
</t>
        </r>
      </text>
    </comment>
    <comment ref="BJ75" authorId="0">
      <text>
        <r>
          <rPr>
            <b val="true"/>
            <sz val="9"/>
            <color rgb="FF000000"/>
            <rFont val="Tahoma"/>
            <family val="2"/>
            <charset val="1"/>
          </rPr>
          <t>Romain GAETA:
</t>
        </r>
        <r>
          <rPr>
            <sz val="9"/>
            <color rgb="FF000000"/>
            <rFont val="Tahoma"/>
            <family val="2"/>
            <charset val="1"/>
          </rPr>
          <t>Prcédent AME : 45 000 prêts entre 2014 et 2020. Aujourd'hui, hypothèse d'une évolution de 54 000 en 2015 à 70 000 à l'horizon 2020</t>
        </r>
      </text>
    </comment>
    <comment ref="BL63" authorId="0">
      <text>
        <r>
          <rPr>
            <b val="true"/>
            <sz val="9"/>
            <color rgb="FF000000"/>
            <rFont val="Tahoma"/>
            <family val="2"/>
            <charset val="1"/>
          </rPr>
          <t>Romain GAETA:
</t>
        </r>
        <r>
          <rPr>
            <sz val="9"/>
            <color rgb="FF000000"/>
            <rFont val="Tahoma"/>
            <family val="2"/>
            <charset val="1"/>
          </rPr>
          <t>Calcul final, déduction de l'ensemble des économies en chauffage induites par les mesures additionnelles.</t>
        </r>
      </text>
    </comment>
  </commentList>
</comments>
</file>

<file path=xl/sharedStrings.xml><?xml version="1.0" encoding="utf-8"?>
<sst xmlns="http://schemas.openxmlformats.org/spreadsheetml/2006/main" count="2702" uniqueCount="967">
  <si>
    <t>Prestation d’accompagnement de l’élaboration</t>
  </si>
  <si>
    <t>d’un scénario énergétique en France</t>
  </si>
  <si>
    <t>à l’horizon 2035</t>
  </si>
  <si>
    <t>Hypothèses du scénario AME 2016</t>
  </si>
  <si>
    <t>AME 2014-15</t>
  </si>
  <si>
    <t>AME 2016 2017</t>
  </si>
  <si>
    <t>Variations des paramètres entre le cadrage macro 2014-15 et le cadrage macro 2016-17</t>
  </si>
  <si>
    <t>EU ETS carbon price</t>
  </si>
  <si>
    <r>
      <t>Carbon price (in constant €2010/tCO</t>
    </r>
    <r>
      <rPr>
        <b val="true"/>
        <vertAlign val="subscript"/>
        <sz val="11"/>
        <color rgb="FFFFFFFF"/>
        <rFont val="Calibri"/>
        <family val="2"/>
        <charset val="1"/>
      </rPr>
      <t>2</t>
    </r>
    <r>
      <rPr>
        <b val="true"/>
        <sz val="11"/>
        <color rgb="FFFFFFFF"/>
        <rFont val="Calibri"/>
        <family val="2"/>
        <charset val="1"/>
      </rPr>
      <t>)</t>
    </r>
  </si>
  <si>
    <r>
      <t>Carbon price (in constant €2013/tCO</t>
    </r>
    <r>
      <rPr>
        <b val="true"/>
        <vertAlign val="subscript"/>
        <sz val="11"/>
        <color rgb="FFFFFFFF"/>
        <rFont val="Calibri"/>
        <family val="2"/>
        <charset val="1"/>
      </rPr>
      <t>2</t>
    </r>
    <r>
      <rPr>
        <b val="true"/>
        <sz val="11"/>
        <color rgb="FFFFFFFF"/>
        <rFont val="Calibri"/>
        <family val="2"/>
        <charset val="1"/>
      </rPr>
      <t>)</t>
    </r>
  </si>
  <si>
    <t>Source : Commission européenne</t>
  </si>
  <si>
    <t>International oil and coal fuel import prices</t>
  </si>
  <si>
    <t>Fuel import prices (in constant €2010/boe*)</t>
  </si>
  <si>
    <t>Fuel import prices (in constant €2013/boe*)</t>
  </si>
  <si>
    <t>Oil (Brent crude oil)</t>
  </si>
  <si>
    <t>Coal (CIF ARA 6000)</t>
  </si>
  <si>
    <t>(19.0-)22.6</t>
  </si>
  <si>
    <t>(19.7-)23.7</t>
  </si>
  <si>
    <t>(20.0-)24.0</t>
  </si>
  <si>
    <t>(20.4-)25.5</t>
  </si>
  <si>
    <t>Coal (CIF ARA 6000) (moyenne)</t>
  </si>
  <si>
    <t>Gas import prices</t>
  </si>
  <si>
    <t>Gas import prices (in €2010/boe*)</t>
  </si>
  <si>
    <t>Gas import prices (in €2013/boe*)</t>
  </si>
  <si>
    <t>Gas (NCV, CIF average EU import)</t>
  </si>
  <si>
    <t>Population</t>
  </si>
  <si>
    <t>France</t>
  </si>
  <si>
    <t>Proposition DGEC : utiliser le même cadrage population que AME 2014-15 car la Commission ne sait pas expliquer ce qu'elle recommande pour FR dans ce cadrage 2016-17</t>
  </si>
  <si>
    <t>Gross domestic product growth</t>
  </si>
  <si>
    <t>Annual real GDP growth rate (in market prices)</t>
  </si>
  <si>
    <t>Annual real GDP growth rate (in market prices) in %</t>
  </si>
  <si>
    <t>2015-2020</t>
  </si>
  <si>
    <t>2020-2025</t>
  </si>
  <si>
    <t>2025-2030</t>
  </si>
  <si>
    <t>2030-2035</t>
  </si>
  <si>
    <t>Résultats modélisation 3ME</t>
  </si>
  <si>
    <t>Source : ADEME</t>
  </si>
  <si>
    <t>Background: Growth of gross domestic product per capita</t>
  </si>
  <si>
    <t>Annual real GDP per capita growth rate (in market prices)</t>
  </si>
  <si>
    <t>Annual real GDP per capita growth rate (in market prices) in %</t>
  </si>
  <si>
    <t>Exchange rate Euro/ US dollar</t>
  </si>
  <si>
    <t>Growth of gross value added of (manufacturing) industry</t>
  </si>
  <si>
    <t>Annual real industrial GVA growth rate (in %)</t>
  </si>
  <si>
    <t>Recommandation Commission</t>
  </si>
  <si>
    <t>Valeurs ajoutée par branche</t>
  </si>
  <si>
    <t>Données reconstituées à partir de l'ancien exercice et les sorties 3ME</t>
  </si>
  <si>
    <t>Million € contant 2005</t>
  </si>
  <si>
    <t>Agriculture</t>
  </si>
  <si>
    <t>Métaux primaires</t>
  </si>
  <si>
    <t>Chimie</t>
  </si>
  <si>
    <t>Minéraux non-métalliques</t>
  </si>
  <si>
    <t>IAA</t>
  </si>
  <si>
    <t>Equipements</t>
  </si>
  <si>
    <t>Autres (textile, etc.)</t>
  </si>
  <si>
    <t>Energie + Mines</t>
  </si>
  <si>
    <t>Construction</t>
  </si>
  <si>
    <t>Tertiaire</t>
  </si>
  <si>
    <t>Industrie manufacturière</t>
  </si>
  <si>
    <t>Industrie manufacturière + Energie + Mines</t>
  </si>
  <si>
    <t>Total</t>
  </si>
  <si>
    <r>
      <t>En rouge</t>
    </r>
    <r>
      <rPr>
        <sz val="11"/>
        <color rgb="FF000000"/>
        <rFont val="Calibri"/>
        <family val="2"/>
        <charset val="1"/>
      </rPr>
      <t> : projections venant des industriels</t>
    </r>
  </si>
  <si>
    <r>
      <t>En vert</t>
    </r>
    <r>
      <rPr>
        <sz val="11"/>
        <color rgb="FF000000"/>
        <rFont val="Calibri"/>
        <family val="2"/>
        <charset val="1"/>
      </rPr>
      <t> : données non mises à jour reprises de l'AME 2014-15 car absence de projections des industriels</t>
    </r>
  </si>
  <si>
    <r>
      <t>En bleu</t>
    </r>
    <r>
      <rPr>
        <sz val="11"/>
        <color rgb="FF000000"/>
        <rFont val="Calibri"/>
        <family val="2"/>
        <charset val="1"/>
      </rPr>
      <t> : projections venant de l'ADEME</t>
    </r>
  </si>
  <si>
    <t>AME 2014 2015</t>
  </si>
  <si>
    <t>AME 2017-2018</t>
  </si>
  <si>
    <t>Evolution des productions physiques des IGCE, 2010-2035, scénario AME 2014-15</t>
  </si>
  <si>
    <t>Evolution des productions physiques des IGCE, 2000-2035 dans le scénario AME 2016-17</t>
  </si>
  <si>
    <t>variation</t>
  </si>
  <si>
    <t>TCAM</t>
  </si>
  <si>
    <t>Mt</t>
  </si>
  <si>
    <t>2010-2035</t>
  </si>
  <si>
    <t>2015-2035</t>
  </si>
  <si>
    <t>Acier</t>
  </si>
  <si>
    <t>+ Mesures supplémentaires depuis le 1er janvier 2014 et &lt; 1er juillet 2016 + nouveau cadrage macro +  actualisation pour tenir compte des données observées en 2015</t>
  </si>
  <si>
    <t>dont procédé électrique</t>
  </si>
  <si>
    <t>Aluminium</t>
  </si>
  <si>
    <t>Ethylène</t>
  </si>
  <si>
    <t>Chlore</t>
  </si>
  <si>
    <t>Ammoniac</t>
  </si>
  <si>
    <t>Clinker</t>
  </si>
  <si>
    <t>Verre</t>
  </si>
  <si>
    <t>Papier</t>
  </si>
  <si>
    <t>Sucre</t>
  </si>
  <si>
    <t>Source : Données industrielles, Enerdata</t>
  </si>
  <si>
    <t>Source : Données industrielles</t>
  </si>
  <si>
    <t>Evolution de la valeur ajoutée de l’industrie par branche, 2010-2035, scénario AME 2014-15</t>
  </si>
  <si>
    <t>Evolution de la valeur ajoutée de l’industrie par branche, 2010-2035 dans le scénario AME 2016-17</t>
  </si>
  <si>
    <t>Source : SEURECO/ERASME</t>
  </si>
  <si>
    <t>Source : ADEME (3ME)</t>
  </si>
  <si>
    <t>Evolution des consommations unitaires des IGCE – usages thermiques, scénario AME 2014-15</t>
  </si>
  <si>
    <t>Evolution des consommations unitaires des IGCE – usages thermiques dans le scénario AME 2016-17</t>
  </si>
  <si>
    <t>1 = 2010</t>
  </si>
  <si>
    <t>Papier-pâtes</t>
  </si>
  <si>
    <t>Evolution des consommations unitaires des IGCE – usages électriques, scénario AME 2014-15</t>
  </si>
  <si>
    <t>Evolution des consommations unitaires des IGCE – usages électriques dans le scénario AME 2016-17</t>
  </si>
  <si>
    <t>Gains d'efficacité dans les usages thermiques pour l’industrie diffuse, scénario AME 2014-15</t>
  </si>
  <si>
    <t>Gains d'efficacité dans les usages thermiques pour l’industrie diffuse dans le scénario AME 2016-17</t>
  </si>
  <si>
    <t>Métaux primaires (hors acier et aluminium)</t>
  </si>
  <si>
    <t>Chimie (hors éthylène, chlore et ammoniac)</t>
  </si>
  <si>
    <t>Minéraux non-métalliques (hors verre et clinker)</t>
  </si>
  <si>
    <t>IAA (hors sucre) (dont amidon)</t>
  </si>
  <si>
    <t>Source : Scénarios prospectifs DGEC 2012</t>
  </si>
  <si>
    <t>Source : Données industrielles, Scénarios prospectifs DGEC 2012</t>
  </si>
  <si>
    <t>Gains d'efficacité dans les usages électriques pour l’industrie diffuse, scénario AME 2014-15</t>
  </si>
  <si>
    <t>Gains d'efficacité dans les usages électriques pour l’industrie diffuse dans le scénario AME 2016-17</t>
  </si>
  <si>
    <t>Source : Etude « Gisement » du CEREN</t>
  </si>
  <si>
    <t>Source : Données industrielles, Etude « Gisement » du CEREN</t>
  </si>
  <si>
    <t>Part de marché des énergies</t>
  </si>
  <si>
    <t>Autres hypothèses</t>
  </si>
  <si>
    <t>Audits énergétiques</t>
  </si>
  <si>
    <t> CEE</t>
  </si>
  <si>
    <t>recyclage</t>
  </si>
  <si>
    <t>Indicateurs de la SNBC Industrie :</t>
  </si>
  <si>
    <r>
      <t>◦</t>
    </r>
    <r>
      <rPr>
        <sz val="7"/>
        <color rgb="FFED7D31"/>
        <rFont val="Times New Roman"/>
        <family val="1"/>
        <charset val="1"/>
      </rPr>
      <t>   </t>
    </r>
    <r>
      <rPr>
        <sz val="11"/>
        <color rgb="FFED7D31"/>
        <rFont val="Arial"/>
        <family val="2"/>
        <charset val="1"/>
      </rPr>
      <t>Intensité énergétique de la production de l'industrie (Kep/€2005)</t>
    </r>
  </si>
  <si>
    <r>
      <t>◦</t>
    </r>
    <r>
      <rPr>
        <sz val="7"/>
        <color rgb="FFED7D31"/>
        <rFont val="Times New Roman"/>
        <family val="1"/>
        <charset val="1"/>
      </rPr>
      <t>   </t>
    </r>
    <r>
      <rPr>
        <sz val="11"/>
        <color rgb="FFED7D31"/>
        <rFont val="Arial"/>
        <family val="2"/>
        <charset val="1"/>
      </rPr>
      <t>Intensité énergétique de 6 activités énergo-intensives (IIE)</t>
    </r>
  </si>
  <si>
    <r>
      <t>◦</t>
    </r>
    <r>
      <rPr>
        <sz val="7"/>
        <color rgb="FFED7D31"/>
        <rFont val="Times New Roman"/>
        <family val="1"/>
        <charset val="1"/>
      </rPr>
      <t>   </t>
    </r>
    <r>
      <rPr>
        <sz val="11"/>
        <color rgb="FFED7D31"/>
        <rFont val="Arial"/>
        <family val="2"/>
        <charset val="1"/>
      </rPr>
      <t>Chaleur fatale sur le site industriel et via les réseaux de chaleur : MWh valorisés </t>
    </r>
  </si>
  <si>
    <r>
      <t>◦</t>
    </r>
    <r>
      <rPr>
        <sz val="7"/>
        <color rgb="FFED7D31"/>
        <rFont val="Times New Roman"/>
        <family val="1"/>
        <charset val="1"/>
      </rPr>
      <t>   </t>
    </r>
    <r>
      <rPr>
        <sz val="11"/>
        <color rgb="FFED7D31"/>
        <rFont val="Arial"/>
        <family val="2"/>
        <charset val="1"/>
      </rPr>
      <t>Part des vecteurs énergétiques dans la demande industrielle (Charbon / pétrole / Gaz / ENR / Électricité </t>
    </r>
  </si>
  <si>
    <r>
      <t>◦</t>
    </r>
    <r>
      <rPr>
        <sz val="7"/>
        <color rgb="FFED7D31"/>
        <rFont val="Times New Roman"/>
        <family val="1"/>
        <charset val="1"/>
      </rPr>
      <t>   </t>
    </r>
    <r>
      <rPr>
        <sz val="11"/>
        <color rgb="FFED7D31"/>
        <rFont val="Arial"/>
        <family val="2"/>
        <charset val="1"/>
      </rPr>
      <t>Prix du carbone</t>
    </r>
  </si>
  <si>
    <t>DESCRIPTION DES PARCS ET IMMATRICULATIONS  DE VEHICULES</t>
  </si>
  <si>
    <r>
      <t>n</t>
    </r>
    <r>
      <rPr>
        <b val="true"/>
        <u val="single"/>
        <sz val="12"/>
        <color rgb="FF000000"/>
        <rFont val="Calibri"/>
        <family val="2"/>
        <charset val="1"/>
      </rPr>
      <t> VP / petits VUL</t>
    </r>
  </si>
  <si>
    <t>Evolution du parc de véhicules particuliers et des immatriculations, scénarios AME, AMS1, AMS2 run1 et AMS2 run2</t>
  </si>
  <si>
    <r>
      <t>Evolution du parc de véhicules particuliers et </t>
    </r>
    <r>
      <rPr>
        <b val="true"/>
        <u val="single"/>
        <sz val="11"/>
        <color rgb="FF000000"/>
        <rFont val="Calibri"/>
        <family val="2"/>
        <charset val="1"/>
      </rPr>
      <t>de petits VUL</t>
    </r>
    <r>
      <rPr>
        <b val="true"/>
        <sz val="11"/>
        <color rgb="FF000000"/>
        <rFont val="Calibri"/>
        <family val="2"/>
        <charset val="1"/>
      </rPr>
      <t> et des immatriculations, scénarios AME</t>
    </r>
  </si>
  <si>
    <t>Parc (millions)</t>
  </si>
  <si>
    <t>VP</t>
  </si>
  <si>
    <t>Petits VUL</t>
  </si>
  <si>
    <r>
      <t> </t>
    </r>
    <r>
      <rPr>
        <b val="true"/>
        <sz val="20"/>
        <color rgb="FF000000"/>
        <rFont val="Calibri"/>
        <family val="2"/>
        <charset val="1"/>
      </rPr>
      <t>+</t>
    </r>
    <r>
      <rPr>
        <b val="true"/>
        <sz val="11"/>
        <color rgb="FF000000"/>
        <rFont val="Calibri"/>
        <family val="2"/>
        <charset val="1"/>
      </rPr>
      <t> Mesures supplémentaires depuis le 1er janvier 2014 et &lt; 1er juillet 2016 </t>
    </r>
    <r>
      <rPr>
        <b val="true"/>
        <sz val="16"/>
        <color rgb="FF000000"/>
        <rFont val="Calibri"/>
        <family val="2"/>
        <charset val="1"/>
      </rPr>
      <t>+</t>
    </r>
    <r>
      <rPr>
        <b val="true"/>
        <sz val="11"/>
        <color rgb="FF000000"/>
        <rFont val="Calibri"/>
        <family val="2"/>
        <charset val="1"/>
      </rPr>
      <t> nouveau cadrage macro </t>
    </r>
    <r>
      <rPr>
        <b val="true"/>
        <sz val="18"/>
        <color rgb="FF000000"/>
        <rFont val="Calibri"/>
        <family val="2"/>
        <charset val="1"/>
      </rPr>
      <t>+</t>
    </r>
    <r>
      <rPr>
        <b val="true"/>
        <sz val="11"/>
        <color rgb="FF000000"/>
        <rFont val="Calibri"/>
        <family val="2"/>
        <charset val="1"/>
      </rPr>
      <t>  actualisation pour tenir compte des données observées en 2015</t>
    </r>
  </si>
  <si>
    <t>Immatriculations (millions/an)</t>
  </si>
  <si>
    <t>Sources : DGEC, Enerdata</t>
  </si>
  <si>
    <t>Sources : CGDD MA3 (pour les VP), DGEC AME 2014 (pour les petits VUL)</t>
  </si>
  <si>
    <t>Evolutions des parts de marché des énergies dans les immatriculations annuelles de véhicules particuliers, scénario AME</t>
  </si>
  <si>
    <t>Essence</t>
  </si>
  <si>
    <t>Diesel</t>
  </si>
  <si>
    <t>GPL</t>
  </si>
  <si>
    <t>Electrique</t>
  </si>
  <si>
    <t>Hybride rechargeable</t>
  </si>
  <si>
    <t>Gaz</t>
  </si>
  <si>
    <t>Hydrogène</t>
  </si>
  <si>
    <t>Sources : CCFA, CGDD, Enerdata</t>
  </si>
  <si>
    <t>Source : CGDD MA3</t>
  </si>
  <si>
    <t>Evolutions des parts de marché des énergies dans les immatriculations annuelles de petits VUL, scénario AME</t>
  </si>
  <si>
    <t>Evolution du parc de véhicules (VP+VUL) par type d’énergie, scénario AME</t>
  </si>
  <si>
    <t>Millions</t>
  </si>
  <si>
    <t>Sources : CGDD, Calcul Enerdata</t>
  </si>
  <si>
    <t>Indiquer l'hypothèse de durée de vie moyenne des VP et des VUL</t>
  </si>
  <si>
    <r>
      <t>Evolution du parc de véhicules </t>
    </r>
    <r>
      <rPr>
        <b val="true"/>
        <u val="single"/>
        <sz val="11"/>
        <rFont val="Calibri"/>
        <family val="2"/>
        <charset val="1"/>
      </rPr>
      <t>particuliers</t>
    </r>
    <r>
      <rPr>
        <b val="true"/>
        <sz val="11"/>
        <color rgb="FFFFFF00"/>
        <rFont val="Calibri"/>
        <family val="2"/>
        <charset val="1"/>
      </rPr>
      <t> </t>
    </r>
    <r>
      <rPr>
        <b val="true"/>
        <sz val="11"/>
        <color rgb="FF000000"/>
        <rFont val="Calibri"/>
        <family val="2"/>
        <charset val="1"/>
      </rPr>
      <t>par type d’énergie, scénario AME</t>
    </r>
  </si>
  <si>
    <t>Evolution des ventes et du parc de camions, scénarios AME et AMS1</t>
  </si>
  <si>
    <t>Nombre total d’immatriculations (milliers par an)</t>
  </si>
  <si>
    <t>Dont gros VUL (milliers par an)</t>
  </si>
  <si>
    <t>Nombre total de camions (milliers)</t>
  </si>
  <si>
    <t>Dont gros VUL (milliers)</t>
  </si>
  <si>
    <t>Source : résultats MedPro</t>
  </si>
  <si>
    <r>
      <t>Evolution du parc de petits VUL</t>
    </r>
    <r>
      <rPr>
        <b val="true"/>
        <sz val="11"/>
        <color rgb="FFFFFF00"/>
        <rFont val="Calibri"/>
        <family val="2"/>
        <charset val="1"/>
      </rPr>
      <t> </t>
    </r>
    <r>
      <rPr>
        <b val="true"/>
        <sz val="11"/>
        <color rgb="FF000000"/>
        <rFont val="Calibri"/>
        <family val="2"/>
        <charset val="1"/>
      </rPr>
      <t>par type d’énergie, scénario AME</t>
    </r>
  </si>
  <si>
    <t>Evolution du parc d’autobus et de cars</t>
  </si>
  <si>
    <t>Milliers</t>
  </si>
  <si>
    <t>Nombre d’autobus et cars - AME</t>
  </si>
  <si>
    <r>
      <t>n</t>
    </r>
    <r>
      <rPr>
        <b val="true"/>
        <u val="single"/>
        <sz val="12"/>
        <color rgb="FF000000"/>
        <rFont val="Calibri"/>
        <family val="2"/>
        <charset val="1"/>
      </rPr>
      <t> Camions et gros VUL</t>
    </r>
  </si>
  <si>
    <t>Evolution des ventes et du parc de camions, scénarios AME</t>
  </si>
  <si>
    <t>Evolution du parc et des immatriculations de camions et de gros VUL, scénario AME</t>
  </si>
  <si>
    <t>Parc (milliers)</t>
  </si>
  <si>
    <t>Camions</t>
  </si>
  <si>
    <t>Gros VUL</t>
  </si>
  <si>
    <t>Evolution du parc de deux-roues motorisées</t>
  </si>
  <si>
    <t>Immatriculations (milliers/an)</t>
  </si>
  <si>
    <t>Nombre de deux-roues motorisés</t>
  </si>
  <si>
    <t>Sources : résultats MedPro</t>
  </si>
  <si>
    <t>Evolutions des parts de marché des énergies dans les immatriculations annuelles de camions, scénario AME</t>
  </si>
  <si>
    <t>Evolution des consommations unitaires des véhicules particuliers neufs, scénario AME</t>
  </si>
  <si>
    <t>Essence (l/100 km)</t>
  </si>
  <si>
    <t>Diesel (l/100 km)</t>
  </si>
  <si>
    <t>VHR et VE (kWh/100 km)</t>
  </si>
  <si>
    <t>Pour les VHR, la consommation unitaire moyenne correspond au mode électrique. 30% du kilométrage est réalisé en mode électrique.</t>
  </si>
  <si>
    <t>Evolutions des parts de marché des énergies dans les immatriculations annuelles des gros VUL, scénario AME</t>
  </si>
  <si>
    <t>Source : Calcul Enerdata</t>
  </si>
  <si>
    <t>Evolution des consommations unitaires des véhicules utilitaires légers neufs, scénario AME</t>
  </si>
  <si>
    <t>l/100 km</t>
  </si>
  <si>
    <t>VUL</t>
  </si>
  <si>
    <t>Indiquer l'hypothèse de durée de vie moyenne des camions et gros VUL</t>
  </si>
  <si>
    <t>Source : Enerdata</t>
  </si>
  <si>
    <r>
      <t>Evolution du parc de camions</t>
    </r>
    <r>
      <rPr>
        <b val="true"/>
        <sz val="11"/>
        <color rgb="FFFFFF00"/>
        <rFont val="Calibri"/>
        <family val="2"/>
        <charset val="1"/>
      </rPr>
      <t> </t>
    </r>
    <r>
      <rPr>
        <b val="true"/>
        <sz val="11"/>
        <color rgb="FF000000"/>
        <rFont val="Calibri"/>
        <family val="2"/>
        <charset val="1"/>
      </rPr>
      <t>par type d’énergie, scénario AME</t>
    </r>
  </si>
  <si>
    <t>Evolution des consommations unitaires des autres véhicules neufs, scénario AME</t>
  </si>
  <si>
    <t>Bus et cars</t>
  </si>
  <si>
    <r>
      <t>Evolution du parc de gros VUL</t>
    </r>
    <r>
      <rPr>
        <b val="true"/>
        <sz val="11"/>
        <color rgb="FFFFFF00"/>
        <rFont val="Calibri"/>
        <family val="2"/>
        <charset val="1"/>
      </rPr>
      <t> </t>
    </r>
    <r>
      <rPr>
        <b val="true"/>
        <sz val="11"/>
        <color rgb="FF000000"/>
        <rFont val="Calibri"/>
        <family val="2"/>
        <charset val="1"/>
      </rPr>
      <t>par type d’énergie, scénario AME</t>
    </r>
  </si>
  <si>
    <t>Synthèse des trafics marchandises et passagers, scénario AME</t>
  </si>
  <si>
    <t>Trafics marchandises (Gtkm)</t>
  </si>
  <si>
    <t>Ferroviaire</t>
  </si>
  <si>
    <t>Fluvial</t>
  </si>
  <si>
    <r>
      <t>n</t>
    </r>
    <r>
      <rPr>
        <b val="true"/>
        <u val="single"/>
        <sz val="12"/>
        <color rgb="FF000000"/>
        <rFont val="Calibri"/>
        <family val="2"/>
        <charset val="1"/>
      </rPr>
      <t> Autocars, autobus, deux-roues</t>
    </r>
  </si>
  <si>
    <t>Trafics passagers (Gpkm)</t>
  </si>
  <si>
    <r>
      <t>Evolution du parc </t>
    </r>
    <r>
      <rPr>
        <b val="true"/>
        <u val="single"/>
        <sz val="11"/>
        <color rgb="FF000000"/>
        <rFont val="Calibri"/>
        <family val="2"/>
        <charset val="1"/>
      </rPr>
      <t>et des immatriculations </t>
    </r>
    <r>
      <rPr>
        <b val="true"/>
        <sz val="11"/>
        <color rgb="FF000000"/>
        <rFont val="Calibri"/>
        <family val="2"/>
        <charset val="1"/>
      </rPr>
      <t>d’autobus et de cars</t>
    </r>
  </si>
  <si>
    <t>Autocar, bus</t>
  </si>
  <si>
    <t>Aérien</t>
  </si>
  <si>
    <t>Sources : CGDD, CCTN, Enerdata</t>
  </si>
  <si>
    <t>Autobus</t>
  </si>
  <si>
    <t>Autocar</t>
  </si>
  <si>
    <t>Kilométrage annuel moyen des véhicules, scénario AME</t>
  </si>
  <si>
    <t>Immatriculations (milliers)</t>
  </si>
  <si>
    <t>km</t>
  </si>
  <si>
    <t>Evolutions des parts de marché des énergies dans les immatriculations annuelles d'autobus, scénario AME</t>
  </si>
  <si>
    <t>Taux de remplissage</t>
  </si>
  <si>
    <t>t/PL</t>
  </si>
  <si>
    <t>Taux de remplissage des poids lourds (t/PL)</t>
  </si>
  <si>
    <t>Evolutions des parts de marché des énergies dans les immatriculations annuelles d'autocars, scénario AME</t>
  </si>
  <si>
    <t>Soutes maritimes internationales</t>
  </si>
  <si>
    <t>Soutes d’origine pétrolière</t>
  </si>
  <si>
    <t>0,0</t>
  </si>
  <si>
    <t>2,34</t>
  </si>
  <si>
    <t>2,31</t>
  </si>
  <si>
    <t>2,29</t>
  </si>
  <si>
    <t>2,18</t>
  </si>
  <si>
    <t>2,07</t>
  </si>
  <si>
    <t>MD 0,1%</t>
  </si>
  <si>
    <t>0,14</t>
  </si>
  <si>
    <t>0,87</t>
  </si>
  <si>
    <t>0,81</t>
  </si>
  <si>
    <t>0,76</t>
  </si>
  <si>
    <t>0,72</t>
  </si>
  <si>
    <t>0,68</t>
  </si>
  <si>
    <t>Indiquer l'hypothèse de durée de vie moyenne des autocars et autobus</t>
  </si>
  <si>
    <t>HFO 0,5%</t>
  </si>
  <si>
    <t>0,00</t>
  </si>
  <si>
    <t>0,98</t>
  </si>
  <si>
    <t>0,91</t>
  </si>
  <si>
    <t>0,85</t>
  </si>
  <si>
    <t>HFO 3,5%</t>
  </si>
  <si>
    <t>2,20</t>
  </si>
  <si>
    <t>1,47</t>
  </si>
  <si>
    <t>0,73</t>
  </si>
  <si>
    <t>0,55</t>
  </si>
  <si>
    <r>
      <t>Evolution du parc d'autocars</t>
    </r>
    <r>
      <rPr>
        <b val="true"/>
        <sz val="11"/>
        <color rgb="FFFFFF00"/>
        <rFont val="Calibri"/>
        <family val="2"/>
        <charset val="1"/>
      </rPr>
      <t> </t>
    </r>
    <r>
      <rPr>
        <b val="true"/>
        <sz val="11"/>
        <color rgb="FF000000"/>
        <rFont val="Calibri"/>
        <family val="2"/>
        <charset val="1"/>
      </rPr>
      <t>par type d’énergie, scénario AME</t>
    </r>
  </si>
  <si>
    <t>Soute* +0,5%/an</t>
  </si>
  <si>
    <t>2,5</t>
  </si>
  <si>
    <t>2,7</t>
  </si>
  <si>
    <t>2,6</t>
  </si>
  <si>
    <t>2,40</t>
  </si>
  <si>
    <t>2,46</t>
  </si>
  <si>
    <t>2,52</t>
  </si>
  <si>
    <t>2,59</t>
  </si>
  <si>
    <t>2,65</t>
  </si>
  <si>
    <t>Source : IFPEN</t>
  </si>
  <si>
    <r>
      <t>Consommation de carburéacteur pour l'aviation civile</t>
    </r>
    <r>
      <rPr>
        <sz val="11"/>
        <color rgb="FF000000"/>
        <rFont val="Calibri"/>
        <family val="2"/>
        <charset val="1"/>
      </rPr>
      <t> </t>
    </r>
  </si>
  <si>
    <t>Air routes</t>
  </si>
  <si>
    <t>Taux de croissance</t>
  </si>
  <si>
    <t>Consommations de carburéacteur (ktep)</t>
  </si>
  <si>
    <t>(% de 2015 à 2035)</t>
  </si>
  <si>
    <r>
      <t>Evolution du parc d'autobus</t>
    </r>
    <r>
      <rPr>
        <b val="true"/>
        <sz val="11"/>
        <color rgb="FFFFFF00"/>
        <rFont val="Calibri"/>
        <family val="2"/>
        <charset val="1"/>
      </rPr>
      <t> </t>
    </r>
    <r>
      <rPr>
        <b val="true"/>
        <sz val="11"/>
        <color rgb="FF000000"/>
        <rFont val="Calibri"/>
        <family val="2"/>
        <charset val="1"/>
      </rPr>
      <t>par type d’énergie, scénario AME</t>
    </r>
  </si>
  <si>
    <t>Aviation domestique (hors besoins militaires)</t>
  </si>
  <si>
    <t>Besoins militaires</t>
  </si>
  <si>
    <t>Aviation internationale</t>
  </si>
  <si>
    <t>Entre France et reste de l’Europe</t>
  </si>
  <si>
    <t>Entre France et autres pays non européens</t>
  </si>
  <si>
    <t>TOTAL</t>
  </si>
  <si>
    <r>
      <t>Evolution du parc et </t>
    </r>
    <r>
      <rPr>
        <b val="true"/>
        <u val="single"/>
        <sz val="11"/>
        <color rgb="FF000000"/>
        <rFont val="Calibri"/>
        <family val="2"/>
        <charset val="1"/>
      </rPr>
      <t>des immatriculations</t>
    </r>
    <r>
      <rPr>
        <b val="true"/>
        <sz val="11"/>
        <color rgb="FF000000"/>
        <rFont val="Calibri"/>
        <family val="2"/>
        <charset val="1"/>
      </rPr>
      <t> de deux-roues motorisées</t>
    </r>
  </si>
  <si>
    <t>Parc de deux-roues motorisés</t>
  </si>
  <si>
    <t>Nombre d'immatriculations de deux-roues motorisés</t>
  </si>
  <si>
    <t>Source : DGEC AME 2014</t>
  </si>
  <si>
    <t>Evolutions des parts de marché des énergies dans les immatriculations annuelles de deux-roues motorisées, scénario AME</t>
  </si>
  <si>
    <r>
      <t>Evolution du parc de deux-roues motorisées</t>
    </r>
    <r>
      <rPr>
        <b val="true"/>
        <sz val="11"/>
        <color rgb="FFFFFF00"/>
        <rFont val="Calibri"/>
        <family val="2"/>
        <charset val="1"/>
      </rPr>
      <t> </t>
    </r>
    <r>
      <rPr>
        <b val="true"/>
        <sz val="11"/>
        <color rgb="FF000000"/>
        <rFont val="Calibri"/>
        <family val="2"/>
        <charset val="1"/>
      </rPr>
      <t>par type d’énergie, scénario AME</t>
    </r>
  </si>
  <si>
    <t>PERFORMANCES DES VEHICULES</t>
  </si>
  <si>
    <r>
      <t>n</t>
    </r>
    <r>
      <rPr>
        <b val="true"/>
        <u val="single"/>
        <sz val="12"/>
        <color rgb="FF000000"/>
        <rFont val="Calibri"/>
        <family val="2"/>
        <charset val="1"/>
      </rPr>
      <t> VP/petits VUL</t>
    </r>
  </si>
  <si>
    <t>Evolution des gCO2/km des véhicules particuliers neufs, scénario AME</t>
  </si>
  <si>
    <t>VE (kWh/100 km)</t>
  </si>
  <si>
    <t>VE</t>
  </si>
  <si>
    <t>VHR essence* (l/100km et kWh/100km)</t>
  </si>
  <si>
    <t>VHR diesel* (l/100km et kWh/100km)</t>
  </si>
  <si>
    <t>* Préciser la part du mode élec</t>
  </si>
  <si>
    <t>Evolution des consommations unitaires des véhicules particuliers pour l'ensemble du parc, scénario AME</t>
  </si>
  <si>
    <t>Evolution des gCO2/km des véhicules particuliers pour l'ensemble du parc, scénario AME</t>
  </si>
  <si>
    <t>Evolution des consommations unitaires des petits VUL neufs, scénario AME</t>
  </si>
  <si>
    <t>Evolution des gCO2/km des petits VUL neufs, scénario AME</t>
  </si>
  <si>
    <t>Evolution des consommations unitaires des petits VUL pour l'ensemble du parc, scénario AME</t>
  </si>
  <si>
    <t>Evolution des gCO2/km des petits VUL pour l'ensemble du parc, scénario AME</t>
  </si>
  <si>
    <t>Evolution des consommations unitaires des camions neufs, scénario AME</t>
  </si>
  <si>
    <t>Limitation de vitesse et éco-conduite</t>
  </si>
  <si>
    <t>Préciser les hypothèses prises et leur impact sur la consommation de VP</t>
  </si>
  <si>
    <t>Evolution des gCO2/km des camions neufs, scénario AME</t>
  </si>
  <si>
    <t>Evolution des consommations unitaires des camions pour l'ensemble du parc, scénario AME</t>
  </si>
  <si>
    <t>Evolution des gCO2/km des camions pour l'ensemble du parc, scénario AME</t>
  </si>
  <si>
    <t>Evolution des consommations unitaires des gros VUL, scénario AME</t>
  </si>
  <si>
    <t>Evolution des gCO2/km des gros VUL neufs, scénario AME</t>
  </si>
  <si>
    <t>Evolution des consommations unitaires des gros VUL pour l'ensemble du parc, scénario AME</t>
  </si>
  <si>
    <t>Evolution des gCO2/km des gros VUL pour l'ensemble du parc, scénario AME</t>
  </si>
  <si>
    <t>Préciser les hypothèses prises et leur impact sur la consommation des camions/gros VUL</t>
  </si>
  <si>
    <r>
      <t>n</t>
    </r>
    <r>
      <rPr>
        <b val="true"/>
        <sz val="12"/>
        <color rgb="FF000000"/>
        <rFont val="Calibri"/>
        <family val="2"/>
        <charset val="1"/>
      </rPr>
      <t> Bus, cars et deux-roues</t>
    </r>
  </si>
  <si>
    <t>Evolution des consommations unitaires des bus neufs, scénario AME</t>
  </si>
  <si>
    <t>Evolution des gCO2/km des bus neufs, scénario AME</t>
  </si>
  <si>
    <t>Evolution des consommations unitaires des bus pour l'ensemble du parc, scénario AME</t>
  </si>
  <si>
    <t>Evolution des gCO2/km des bus pour l'ensemble du parc, scénario AME</t>
  </si>
  <si>
    <t>Evolution des consommations unitaires des cars neufs, scénario AME</t>
  </si>
  <si>
    <t>Evolution des gCO2/km des cars neufs, scénario AME</t>
  </si>
  <si>
    <t>Evolution des consommations unitaires des cars pour l'ensemble du parc, scénario AME</t>
  </si>
  <si>
    <t>Evolution des gCO2/km des cars pour l'ensemble du parc, scénario AME</t>
  </si>
  <si>
    <t>Evolution des consommations unitaires des deux-roues neufs</t>
  </si>
  <si>
    <t>Evolution des gCO2/km des deux-roues neufs</t>
  </si>
  <si>
    <t>Evolution des consommations unitaires des deux-roues pour l'ensemble du parc</t>
  </si>
  <si>
    <t>Evolution des gCO2/km des deux-roues pour l'ensemble du parc</t>
  </si>
  <si>
    <t>Préciser les hypothèses prises et leur impact sur la consommation des cars/bus/deux-roues</t>
  </si>
  <si>
    <t>BIOCARBURANTS</t>
  </si>
  <si>
    <t>Evolution du taux d'incorporation de biocarburants 1ère génération</t>
  </si>
  <si>
    <t>Evolution du taux d'incorporation de biocarburants avancés (2ème et 3ème générations)</t>
  </si>
  <si>
    <t>Taux de remplissage des PL</t>
  </si>
  <si>
    <t>Evolution du taux d'incorporation de biogaz</t>
  </si>
  <si>
    <t>biogaz (%)</t>
  </si>
  <si>
    <t>Source : Enerdata, CGDDD</t>
  </si>
  <si>
    <t>TRAFICS ET PARTS MODALES</t>
  </si>
  <si>
    <t>VUL?</t>
  </si>
  <si>
    <t>2-roues</t>
  </si>
  <si>
    <t>Bus</t>
  </si>
  <si>
    <t>Aérien (Métropole)</t>
  </si>
  <si>
    <t>Sources : CGDD, Enerdata</t>
  </si>
  <si>
    <t>Distance annuelle parcourue par les VP</t>
  </si>
  <si>
    <t>Distance annuelle parcourue par les petits VUL</t>
  </si>
  <si>
    <t>VHR essence</t>
  </si>
  <si>
    <t>VHR diesel</t>
  </si>
  <si>
    <t>Kilométrage annuel moyen des VP</t>
  </si>
  <si>
    <t>Kilométrage annuel moyen des petits VUL</t>
  </si>
  <si>
    <t>Taux de remplissage des véhicules</t>
  </si>
  <si>
    <t>Taux de remplissage des gros VUL</t>
  </si>
  <si>
    <t>Taux de remplissage des VP (passagers/km)</t>
  </si>
  <si>
    <t>Taux de remplissage des petits VUL</t>
  </si>
  <si>
    <t>Taux de remplissage des bus (pkm/vkm)</t>
  </si>
  <si>
    <t>Taux de remplissage des cars (pkm/vkm)</t>
  </si>
  <si>
    <t>INFORMATIONS SUR LES TRANSPORTS NON ROUTIERS</t>
  </si>
  <si>
    <t>Fer</t>
  </si>
  <si>
    <t>Trafic passager du mode ferroviaire (G.pkm)</t>
  </si>
  <si>
    <t>Trafic marchandise du mode ferroviaire (G.km)</t>
  </si>
  <si>
    <t>Consommation unitaire du mode ferroviaire (tep/km)</t>
  </si>
  <si>
    <t>Part de marché de l'électricité (%)</t>
  </si>
  <si>
    <t>CUFer = 4,84 tep/tkm</t>
  </si>
  <si>
    <t>?</t>
  </si>
  <si>
    <t>Part de marché du diesel (%)</t>
  </si>
  <si>
    <t>Trafic marchandise fluvial (G.tkm)</t>
  </si>
  <si>
    <t>Part du marché du gaz (%)</t>
  </si>
  <si>
    <t>CuFlu = 42,31 tep/tkm</t>
  </si>
  <si>
    <t>Consommation unitaire du mode fluvial diesel (tep/tkm)</t>
  </si>
  <si>
    <t>Consommation unitaire du mode fluvial gaz (tep/tkm)</t>
  </si>
  <si>
    <t>Aérien domestique</t>
  </si>
  <si>
    <t>Nombre de passagers (M)</t>
  </si>
  <si>
    <t>Consommation unitaire de l'aérien domestique (tep/passager)</t>
  </si>
  <si>
    <t>Taux d'incorporation de biocarburant dans le kérosène (%)</t>
  </si>
  <si>
    <t>Indicateurs Transports : de la SNBC</t>
  </si>
  <si>
    <r>
      <t>◦</t>
    </r>
    <r>
      <rPr>
        <sz val="7"/>
        <color rgb="FF000000"/>
        <rFont val="Times New Roman"/>
        <family val="1"/>
        <charset val="1"/>
      </rPr>
      <t>   </t>
    </r>
    <r>
      <rPr>
        <sz val="11"/>
        <color rgb="FFFF0000"/>
        <rFont val="Arial"/>
        <family val="2"/>
        <charset val="1"/>
      </rPr>
      <t>Niveau de mobilité de voyageurs exprimé en milliards de voyageurs-kilomètres</t>
    </r>
  </si>
  <si>
    <r>
      <t>◦</t>
    </r>
    <r>
      <rPr>
        <sz val="7"/>
        <color rgb="FF000000"/>
        <rFont val="Times New Roman"/>
        <family val="1"/>
        <charset val="1"/>
      </rPr>
      <t>   </t>
    </r>
    <r>
      <rPr>
        <sz val="11"/>
        <color rgb="FFFF0000"/>
        <rFont val="Arial"/>
        <family val="2"/>
        <charset val="1"/>
      </rPr>
      <t>Transport de marchandises par unité de PIB (t.km/€)</t>
    </r>
  </si>
  <si>
    <r>
      <t>◦</t>
    </r>
    <r>
      <rPr>
        <sz val="7"/>
        <color rgb="FF000000"/>
        <rFont val="Times New Roman"/>
        <family val="1"/>
        <charset val="1"/>
      </rPr>
      <t>   </t>
    </r>
    <r>
      <rPr>
        <sz val="11"/>
        <color rgb="FFFF0000"/>
        <rFont val="Arial"/>
        <family val="2"/>
        <charset val="1"/>
      </rPr>
      <t>Taux de remplissage moyen des véhicules particuliers</t>
    </r>
  </si>
  <si>
    <r>
      <t>◦</t>
    </r>
    <r>
      <rPr>
        <sz val="7"/>
        <color rgb="FF000000"/>
        <rFont val="Times New Roman"/>
        <family val="1"/>
        <charset val="1"/>
      </rPr>
      <t>   </t>
    </r>
    <r>
      <rPr>
        <sz val="11"/>
        <color rgb="FFFF0000"/>
        <rFont val="Arial"/>
        <family val="2"/>
        <charset val="1"/>
      </rPr>
      <t>Taux de chargement moyen des poids lourds (t/véhicule)</t>
    </r>
  </si>
  <si>
    <r>
      <t>◦</t>
    </r>
    <r>
      <rPr>
        <sz val="7"/>
        <color rgb="FF000000"/>
        <rFont val="Times New Roman"/>
        <family val="1"/>
        <charset val="1"/>
      </rPr>
      <t>   </t>
    </r>
    <r>
      <rPr>
        <sz val="11"/>
        <color rgb="FFFF0000"/>
        <rFont val="Arial"/>
        <family val="2"/>
        <charset val="1"/>
      </rPr>
      <t>Consommation unitaire moyenne des VP neufs (gCO2/km et L/100km)</t>
    </r>
    <r>
      <rPr>
        <sz val="11"/>
        <color rgb="FF000000"/>
        <rFont val="Arial"/>
        <family val="2"/>
        <charset val="1"/>
      </rPr>
      <t> : conditions de laboratoire / </t>
    </r>
    <r>
      <rPr>
        <sz val="11"/>
        <color rgb="FFFF0000"/>
        <rFont val="Arial"/>
        <family val="2"/>
        <charset val="1"/>
      </rPr>
      <t>conditions réelles</t>
    </r>
    <r>
      <rPr>
        <sz val="11"/>
        <color rgb="FF000000"/>
        <rFont val="Arial"/>
        <family val="2"/>
        <charset val="1"/>
      </rPr>
      <t> </t>
    </r>
  </si>
  <si>
    <r>
      <t>◦</t>
    </r>
    <r>
      <rPr>
        <sz val="7"/>
        <color rgb="FF000000"/>
        <rFont val="Times New Roman"/>
        <family val="1"/>
        <charset val="1"/>
      </rPr>
      <t>   </t>
    </r>
    <r>
      <rPr>
        <sz val="11"/>
        <color rgb="FFFF0000"/>
        <rFont val="Arial"/>
        <family val="2"/>
        <charset val="1"/>
      </rPr>
      <t>Estimation de la performance du parc (VL &amp; PL) (L/100km)</t>
    </r>
  </si>
  <si>
    <r>
      <t>◦</t>
    </r>
    <r>
      <rPr>
        <sz val="7"/>
        <color rgb="FF000000"/>
        <rFont val="Times New Roman"/>
        <family val="1"/>
        <charset val="1"/>
      </rPr>
      <t>   </t>
    </r>
    <r>
      <rPr>
        <sz val="11"/>
        <color rgb="FF000000"/>
        <rFont val="Arial"/>
        <family val="2"/>
        <charset val="1"/>
      </rPr>
      <t>Nombre total de points de recharge pour l’électricité (publics, privés, dont recharges rapides)</t>
    </r>
  </si>
  <si>
    <r>
      <t>◦</t>
    </r>
    <r>
      <rPr>
        <sz val="7"/>
        <color rgb="FF000000"/>
        <rFont val="Times New Roman"/>
        <family val="1"/>
        <charset val="1"/>
      </rPr>
      <t>   </t>
    </r>
    <r>
      <rPr>
        <sz val="11"/>
        <color rgb="FF000000"/>
        <rFont val="Arial"/>
        <family val="2"/>
        <charset val="1"/>
      </rPr>
      <t>Nombre d’unités de livraisons de gaz (GNL et GNC)</t>
    </r>
  </si>
  <si>
    <r>
      <t>◦</t>
    </r>
    <r>
      <rPr>
        <sz val="7"/>
        <color rgb="FF000000"/>
        <rFont val="Times New Roman"/>
        <family val="1"/>
        <charset val="1"/>
      </rPr>
      <t>   </t>
    </r>
    <r>
      <rPr>
        <sz val="11"/>
        <color rgb="FF000000"/>
        <rFont val="Arial"/>
        <family val="2"/>
        <charset val="1"/>
      </rPr>
      <t>Nombre d’unités de livraison d’hydrogène.</t>
    </r>
  </si>
  <si>
    <r>
      <t>◦</t>
    </r>
    <r>
      <rPr>
        <sz val="7"/>
        <color rgb="FF000000"/>
        <rFont val="Times New Roman"/>
        <family val="1"/>
        <charset val="1"/>
      </rPr>
      <t>   </t>
    </r>
    <r>
      <rPr>
        <sz val="11"/>
        <color rgb="FF000000"/>
        <rFont val="Arial"/>
        <family val="2"/>
        <charset val="1"/>
      </rPr>
      <t>Proportion de véhicules électriques ou hybrides acquis ou utilisés lors du renouvellement du parc (état, collectivités – en %)</t>
    </r>
  </si>
  <si>
    <r>
      <t>◦</t>
    </r>
    <r>
      <rPr>
        <sz val="7"/>
        <color rgb="FF000000"/>
        <rFont val="Times New Roman"/>
        <family val="1"/>
        <charset val="1"/>
      </rPr>
      <t>   </t>
    </r>
    <r>
      <rPr>
        <sz val="11"/>
        <color rgb="FF000000"/>
        <rFont val="Arial"/>
        <family val="2"/>
        <charset val="1"/>
      </rPr>
      <t>Part des vecteurs énergétiques à faible contenu carbone par unité d'énergie en analyse cycle de vie "du puits à la roue" (%)</t>
    </r>
  </si>
  <si>
    <r>
      <t>◦</t>
    </r>
    <r>
      <rPr>
        <sz val="7"/>
        <color rgb="FF000000"/>
        <rFont val="Times New Roman"/>
        <family val="1"/>
        <charset val="1"/>
      </rPr>
      <t>   </t>
    </r>
    <r>
      <rPr>
        <sz val="11"/>
        <color rgb="FFFF0000"/>
        <rFont val="Arial"/>
        <family val="2"/>
        <charset val="1"/>
      </rPr>
      <t>Vente de véhicules à faibles émissions </t>
    </r>
    <r>
      <rPr>
        <sz val="11"/>
        <color rgb="FF000000"/>
        <rFont val="Arial"/>
        <family val="2"/>
        <charset val="1"/>
      </rPr>
      <t>(V élec, VHR éligibles au bonus (&lt; 60 gCO2/km et non diesel, V GNV et V hydrogène)</t>
    </r>
  </si>
  <si>
    <r>
      <t>◦</t>
    </r>
    <r>
      <rPr>
        <sz val="7"/>
        <color rgb="FF000000"/>
        <rFont val="Times New Roman"/>
        <family val="1"/>
        <charset val="1"/>
      </rPr>
      <t>   </t>
    </r>
    <r>
      <rPr>
        <sz val="11"/>
        <color rgb="FFFF0000"/>
        <rFont val="Arial"/>
        <family val="2"/>
        <charset val="1"/>
      </rPr>
      <t>Part et volume des transports en commun </t>
    </r>
    <r>
      <rPr>
        <sz val="11"/>
        <color rgb="FF000000"/>
        <rFont val="Arial"/>
        <family val="2"/>
        <charset val="1"/>
      </rPr>
      <t>et modes actifs (vélo + marche) dans les déplacements de la population active</t>
    </r>
  </si>
  <si>
    <r>
      <t>◦</t>
    </r>
    <r>
      <rPr>
        <sz val="7"/>
        <color rgb="FF000000"/>
        <rFont val="Times New Roman"/>
        <family val="1"/>
        <charset val="1"/>
      </rPr>
      <t>   </t>
    </r>
    <r>
      <rPr>
        <sz val="11"/>
        <color rgb="FFFF0000"/>
        <rFont val="Arial"/>
        <family val="2"/>
        <charset val="1"/>
      </rPr>
      <t>Part du fret ferroviaire dans les transports intérieurs (hors oléoducs)</t>
    </r>
  </si>
  <si>
    <r>
      <t>◦</t>
    </r>
    <r>
      <rPr>
        <sz val="7"/>
        <color rgb="FF000000"/>
        <rFont val="Times New Roman"/>
        <family val="1"/>
        <charset val="1"/>
      </rPr>
      <t>   </t>
    </r>
    <r>
      <rPr>
        <sz val="11"/>
        <color rgb="FFFF0000"/>
        <rFont val="Arial"/>
        <family val="2"/>
        <charset val="1"/>
      </rPr>
      <t>Part du fret fluvial  dans les transports intérieurs (hors oléoducs)</t>
    </r>
  </si>
  <si>
    <r>
      <t>◦</t>
    </r>
    <r>
      <rPr>
        <sz val="7"/>
        <color rgb="FF000000"/>
        <rFont val="Times New Roman"/>
        <family val="1"/>
        <charset val="1"/>
      </rPr>
      <t>   </t>
    </r>
    <r>
      <rPr>
        <sz val="11"/>
        <color rgb="FFFF0000"/>
        <rFont val="Arial"/>
        <family val="2"/>
        <charset val="1"/>
      </rPr>
      <t>Part du fret routier dans les transports intérieurs (hors oléoducs)</t>
    </r>
  </si>
  <si>
    <r>
      <t>◦</t>
    </r>
    <r>
      <rPr>
        <sz val="7"/>
        <color rgb="FF000000"/>
        <rFont val="Times New Roman"/>
        <family val="1"/>
        <charset val="1"/>
      </rPr>
      <t>   </t>
    </r>
    <r>
      <rPr>
        <sz val="11"/>
        <color rgb="FFFF0000"/>
        <rFont val="Arial"/>
        <family val="2"/>
        <charset val="1"/>
      </rPr>
      <t>Part du fret aérien dans les transports intérieurs (hors oléoducs)</t>
    </r>
  </si>
  <si>
    <r>
      <t>◦</t>
    </r>
    <r>
      <rPr>
        <sz val="7"/>
        <color rgb="FF000000"/>
        <rFont val="Times New Roman"/>
        <family val="1"/>
        <charset val="1"/>
      </rPr>
      <t>   </t>
    </r>
    <r>
      <rPr>
        <sz val="11"/>
        <color rgb="FF000000"/>
        <rFont val="Arial"/>
        <family val="2"/>
        <charset val="1"/>
      </rPr>
      <t>Nombre d’aires de covoiturage</t>
    </r>
  </si>
  <si>
    <r>
      <t>◦</t>
    </r>
    <r>
      <rPr>
        <sz val="7"/>
        <color rgb="FF000000"/>
        <rFont val="Times New Roman"/>
        <family val="1"/>
        <charset val="1"/>
      </rPr>
      <t>   </t>
    </r>
    <r>
      <rPr>
        <sz val="11"/>
        <color rgb="FF000000"/>
        <rFont val="Arial"/>
        <family val="2"/>
        <charset val="1"/>
      </rPr>
      <t>Poids moyen des véhicules VL et PL</t>
    </r>
  </si>
  <si>
    <r>
      <t>◦</t>
    </r>
    <r>
      <rPr>
        <sz val="7"/>
        <color rgb="FF000000"/>
        <rFont val="Times New Roman"/>
        <family val="1"/>
        <charset val="1"/>
      </rPr>
      <t>   </t>
    </r>
    <r>
      <rPr>
        <sz val="11"/>
        <color rgb="FF000000"/>
        <rFont val="Arial"/>
        <family val="2"/>
        <charset val="1"/>
      </rPr>
      <t>Utilisation du train : trajets domicile-travail et autres trajets</t>
    </r>
  </si>
  <si>
    <t>Modélisation du parc de VP</t>
  </si>
  <si>
    <t>Données modèle</t>
  </si>
  <si>
    <t>Evolution</t>
  </si>
  <si>
    <t>Commentaire CGDD MA3 :</t>
  </si>
  <si>
    <t>Première donnée en 2011, on estime une évolution sur la période 2015-2020, qu'on peut appliquer pour recalculer la valeur en 2020</t>
  </si>
  <si>
    <t>Parts de marché dans les ventes</t>
  </si>
  <si>
    <t>pour arriver au bon pourcntage avec GPL</t>
  </si>
  <si>
    <t>Données modèle immats</t>
  </si>
  <si>
    <t>VHR</t>
  </si>
  <si>
    <t>Le modèle ne donne que les immatriculatiosn thermiques, VE et VHR, pas GPL,</t>
  </si>
  <si>
    <t>On suppose la même évolution de la part du GPL que pour l'AME 2014,</t>
  </si>
  <si>
    <t>on complète proportionnelement pour les autres motorisations</t>
  </si>
  <si>
    <t>Consommation unitaire des nouveaux véhicules</t>
  </si>
  <si>
    <r>
      <t>Données modèle immats </t>
    </r>
    <r>
      <rPr>
        <sz val="11"/>
        <color rgb="FFFF0000"/>
        <rFont val="Calibri"/>
        <family val="2"/>
        <charset val="1"/>
      </rPr>
      <t>pour les VP seulement</t>
    </r>
  </si>
  <si>
    <t>Pour les consommations, voir fiche du modèle</t>
  </si>
  <si>
    <t>Baisse de 2,7 % par an pr essece de 2010 à 2020</t>
  </si>
  <si>
    <t>Baisse de 2,2 % par an de 2010 à 2020</t>
  </si>
  <si>
    <t>Après 2020, pas de baisse des consomamtiosn unitaires</t>
  </si>
  <si>
    <t>baisse de la consommation moyenne après 2020 liée à une pénétration plus rapide de l'électrique dans la gamme supérieure (effet structurel, au final les véhicules thermiques sont de plus en plus des petis véhicules dans le temps)</t>
  </si>
  <si>
    <t>km/an</t>
  </si>
  <si>
    <t>ces kilométrages moyens sont cohérents avec les niveaux de mobilité calculés via MODEV par Rémi Pochez (MA1)</t>
  </si>
  <si>
    <t>Consommations militaires de carburéacteur type kérosène de la France</t>
  </si>
  <si>
    <t>Périmètre : Métropole + DOM-TOM + Opérations extérieures dans le reste du monde</t>
  </si>
  <si>
    <t>unité = 1.000 t</t>
  </si>
  <si>
    <t>Années</t>
  </si>
  <si>
    <t>consommation</t>
  </si>
  <si>
    <t>Source : Ministère de la Défense</t>
  </si>
  <si>
    <t>Consommation d'énergie (Mtep)</t>
  </si>
  <si>
    <t>Domestique</t>
  </si>
  <si>
    <t>dont aviation civile</t>
  </si>
  <si>
    <t>dont militaire</t>
  </si>
  <si>
    <t>Trafic (Gpkm)</t>
  </si>
  <si>
    <t>2015-2030</t>
  </si>
  <si>
    <t>Métropole</t>
  </si>
  <si>
    <t>Outre mer</t>
  </si>
  <si>
    <t>Hypothèse DGAC</t>
  </si>
  <si>
    <t>millions passagers Métropole-Outre mer</t>
  </si>
  <si>
    <t>Consommation unitaire</t>
  </si>
  <si>
    <t>Mtep/Gpkm</t>
  </si>
  <si>
    <t>Trafics</t>
  </si>
  <si>
    <t>Résultats d’après MODEV et calcul CGDD avec impact du prix sur la génération de trafic</t>
  </si>
  <si>
    <t>Voyageurs longue distance
(&gt; 100km)</t>
  </si>
  <si>
    <t>VP (+ VUL étrangers)</t>
  </si>
  <si>
    <t>Mds voy.km</t>
  </si>
  <si>
    <t>hors covoiturage passager</t>
  </si>
  <si>
    <t>Covoiturage</t>
  </si>
  <si>
    <t>passager uniquement</t>
  </si>
  <si>
    <t>Autocars « macron »</t>
  </si>
  <si>
    <t>TGV</t>
  </si>
  <si>
    <t>TET</t>
  </si>
  <si>
    <t>TER longue distance</t>
  </si>
  <si>
    <t>Air</t>
  </si>
  <si>
    <t>Circulation VP</t>
  </si>
  <si>
    <t>Mds veh.km</t>
  </si>
  <si>
    <t>Voyageurs courte distance
(&lt;100km)</t>
  </si>
  <si>
    <t>TC</t>
  </si>
  <si>
    <t>Modes doux</t>
  </si>
  <si>
    <t>Marchandises</t>
  </si>
  <si>
    <t>Route</t>
  </si>
  <si>
    <t>Mds t.km</t>
  </si>
  <si>
    <t>Circulation PL</t>
  </si>
  <si>
    <t>Autres</t>
  </si>
  <si>
    <t>VUL français</t>
  </si>
  <si>
    <t>Autocars « hors macron »</t>
  </si>
  <si>
    <t>Source : CGDD</t>
  </si>
  <si>
    <t>Traitement Enerdata</t>
  </si>
  <si>
    <t>F1.b Transports intérieurs de voyageurs depuis 2000 selon la distance pour le transport collectif</t>
  </si>
  <si>
    <t>Calcul à partir de MODEV</t>
  </si>
  <si>
    <t>Niveau en milliards de voyageurs-kilomètres</t>
  </si>
  <si>
    <t>Véhicules particuliers (1)</t>
  </si>
  <si>
    <t>Voitures particulières françaises (VP)</t>
  </si>
  <si>
    <t>Véhicules légers étrangers (VP et VUL)</t>
  </si>
  <si>
    <t>Deux-roues motorisées</t>
  </si>
  <si>
    <t>Transports collectifs</t>
  </si>
  <si>
    <t>Transports collectifs de longue distance</t>
  </si>
  <si>
    <t>Transports aériens (2)</t>
  </si>
  <si>
    <t>Transports ferrés</t>
  </si>
  <si>
    <t>TAGV - Trains à grande vitesse (3)(4)(5)(6)</t>
  </si>
  <si>
    <t>Trains interurbains (7)</t>
  </si>
  <si>
    <t>Transports routiers : autobus et autocars (8)</t>
  </si>
  <si>
    <t>Interurbains (hors Île-de-France)</t>
  </si>
  <si>
    <t>Occasionnel</t>
  </si>
  <si>
    <t>Transports collectifs de proximité</t>
  </si>
  <si>
    <t>Transports ferrés (9)</t>
  </si>
  <si>
    <t>Trains et RER d'Île-de-France (10)(11)</t>
  </si>
  <si>
    <t>Trains sous convention CR (12)</t>
  </si>
  <si>
    <t>Métro de Paris (11)</t>
  </si>
  <si>
    <t>Métros de province (13)</t>
  </si>
  <si>
    <t>Tramways et bus</t>
  </si>
  <si>
    <t>Tramways d'Île-de-France (11)</t>
  </si>
  <si>
    <t>Tramways et bus de province (13)</t>
  </si>
  <si>
    <t>Bus d'Île-de-France</t>
  </si>
  <si>
    <t>Bus à Paris (11)</t>
  </si>
  <si>
    <t>Bus en petite couronne (11)</t>
  </si>
  <si>
    <t>Bus en grande couronne (11)</t>
  </si>
  <si>
    <t>Noctiliens RATP (14)</t>
  </si>
  <si>
    <t>-</t>
  </si>
  <si>
    <t>Scolaire</t>
  </si>
  <si>
    <t>Personnel</t>
  </si>
  <si>
    <t>Ensemble</t>
  </si>
  <si>
    <t>(1) rebasement du Bilan de la circulation (base 2007), série rétropolée jusqu'en 1990.</t>
  </si>
  <si>
    <t>(2) vols intérieurs à la métropole uniquement.</t>
  </si>
  <si>
    <t>(3) modification du périmètre TAGV en 2003, rétropolée jusqu'en 2001. Pour l'année 2001, dans l'ancien système, le tableau mentionnerait 37,4 milliards de voyageurs-kilomètrespour le réseau TAGV.</t>
  </si>
  <si>
    <t>(4) prise en compte (pour moitié), à partir de 2000, des transports effectués dans le tunnel sous la Manche.</t>
  </si>
  <si>
    <t>(5) y compris iDTGV à partir de 2006.</t>
  </si>
  <si>
    <t>(6) y compris Eurostar, société autonome de la SNCF depuis le 1er septembre 2010 (voyageurs-kilomètres intérieurs, cf. (6)).</t>
  </si>
  <si>
    <t>(7) sous convention avec l'État et non conventionnés (hors trains à grande vitesse).</t>
  </si>
  <si>
    <t>(8) série rétropolée à partir des bilans annuels de la circulation jusqu'en 2000.</t>
  </si>
  <si>
    <t>(9) trains, RER et métros.</t>
  </si>
  <si>
    <t>(10) y compris le RER exploité par la RATP et la ligne T4 (depuis novembre 2006).</t>
  </si>
  <si>
    <t>(11) série rétropolée sur les statistiques STIF-Omnil en voyageurs-km jusqu'en 2000.</t>
  </si>
  <si>
    <t>(12) sous convention des Conseils régionaux (hors Île-de-France et Corse). Y compris les "Express d'Intérêt Régional" à partir de 1991.</t>
  </si>
  <si>
    <t>(13) séries en voyageurs-km estimées d'après l'Enquête annuelle sur les transports collectifs urbains (DGITM, Cerema, GART, UTP) pour le nombre de voyages de 1995 à 2013 et d'après l'Enquête nationale transports déplacements 2008 et l'UTP pour les distances moyennes parcourues par mode. Le niveau de la dernière année (ici 2014), déterminé à partir du taux d'évolution annuel est estimé par le SOeS, d'après les indicateurs de conjoncture de l'UTP. Séries rétropolées jusqu'en 1980.</t>
  </si>
  <si>
    <t>(14) comprend les Noctiliens RATP depuis leur mise en service en 2007 (les données relatives aux Noctiliens SNCF ne sont pas disponibles).</t>
  </si>
  <si>
    <t>Champ : France métropolitaine.</t>
  </si>
  <si>
    <t>Sources : SOeS, d’après Bilan de la  circulation, DGAC, ensemble des opérateurs ferroviaires, STIF-Omnil, Enquête annuelle sur les transports collectifs urbains (DGITM, Cerema, Gart, UTP), UTP.</t>
  </si>
  <si>
    <t>Trafics mis en forme au format MedPro</t>
  </si>
  <si>
    <t>Variation AME 2017 in % AME 2014 (Menfis output avec integration tvx DHUP)</t>
  </si>
  <si>
    <t>0. NOMBRE DE MENAGES ET DE RESIDENCES PRINCIPALES</t>
  </si>
  <si>
    <t>Rappel sur les hypothèses d'évolution de la population et de la taille moyenne des ménages</t>
  </si>
  <si>
    <r>
      <t>I.A. LOGEMENTS NEUFS (</t>
    </r>
    <r>
      <rPr>
        <b val="true"/>
        <i val="true"/>
        <sz val="16"/>
        <color rgb="FF000000"/>
        <rFont val="Calibri"/>
        <family val="2"/>
        <charset val="1"/>
      </rPr>
      <t>i.e. logements</t>
    </r>
    <r>
      <rPr>
        <b val="true"/>
        <sz val="16"/>
        <color rgb="FF000000"/>
        <rFont val="Calibri"/>
        <family val="2"/>
        <charset val="1"/>
      </rPr>
      <t>construits après 2010)</t>
    </r>
  </si>
  <si>
    <t>Résultante : nombre de ménages </t>
  </si>
  <si>
    <t>I.A.1. Construction</t>
  </si>
  <si>
    <t>Nombre de ménages (millions)</t>
  </si>
  <si>
    <t>Millions de logements/an</t>
  </si>
  <si>
    <t>Bonus de constructibilité augmente le nombre de logements</t>
  </si>
  <si>
    <t>Part maisons individuelles (%)</t>
  </si>
  <si>
    <t>Nombre de résidences principales</t>
  </si>
  <si>
    <t>Nombre de résidences principales (millions)</t>
  </si>
  <si>
    <t>I.A.2. Mix chauffage</t>
  </si>
  <si>
    <t>RT 2012</t>
  </si>
  <si>
    <t>RT 2020</t>
  </si>
  <si>
    <t>MI</t>
  </si>
  <si>
    <t>IC après 2020 (Suite renforcement RT 2012)</t>
  </si>
  <si>
    <t>IC</t>
  </si>
  <si>
    <t>Composante carbone</t>
  </si>
  <si>
    <t>Fonds chaleur</t>
  </si>
  <si>
    <t>1. EVOLUTION DU PARC</t>
  </si>
  <si>
    <t>Electricité Joule</t>
  </si>
  <si>
    <t>PAC</t>
  </si>
  <si>
    <t>1.1. CONSTRUCTIONS NEUVES</t>
  </si>
  <si>
    <t>Fioul</t>
  </si>
  <si>
    <t>Nombre de constructions neuves</t>
  </si>
  <si>
    <t>Répartition des constructions neuves selon RT2005/RT2012/RT2020</t>
  </si>
  <si>
    <t>Bois</t>
  </si>
  <si>
    <t>2010-2015</t>
  </si>
  <si>
    <t>Chauffage Urbain</t>
  </si>
  <si>
    <t>Nombre de maisons individuelles (millions/an)</t>
  </si>
  <si>
    <t>RT2005</t>
  </si>
  <si>
    <t>Solaire appoint gaz</t>
  </si>
  <si>
    <t>Nombre d'immeubles collectifs (millions/an)</t>
  </si>
  <si>
    <t>RT2012</t>
  </si>
  <si>
    <t>Total (millions/an)</t>
  </si>
  <si>
    <t>RT 2020 (BEPOS)</t>
  </si>
  <si>
    <t>Source : DHUP</t>
  </si>
  <si>
    <t>NB: le nombre d'IC est impacté par l'hypothèse prise sur la proportion de logements sociaux</t>
  </si>
  <si>
    <t>I.A.3. Performance énergétique</t>
  </si>
  <si>
    <t>Intégration des constructions neuves dans les modèles de demande énergétique :</t>
  </si>
  <si>
    <t>Nombre de destructions</t>
  </si>
  <si>
    <t>Bonus de constructibilité : encourage les constructions neuves allant au-delà de la RT 2020</t>
  </si>
  <si>
    <t>Préciser si les constructions neuves impliquent que l'intégralité des ménages logés dans ces nouvelles constructions provient de logements existants (qui sortent du parc) ou si une part de ces nouveaux logements n'ont pas d'équivalents détruits (ces nouvelles constructions permettent de répondre à une demande de logements supplémentaires)</t>
  </si>
  <si>
    <t>CITE</t>
  </si>
  <si>
    <r>
      <t>RT2005 </t>
    </r>
    <r>
      <rPr>
        <sz val="11"/>
        <color rgb="FFFF0000"/>
        <rFont val="Calibri"/>
        <family val="2"/>
        <charset val="1"/>
      </rPr>
      <t>(150 kWhep/(m².an))</t>
    </r>
  </si>
  <si>
    <t>MI&lt;75</t>
  </si>
  <si>
    <t>Eco-PTZ</t>
  </si>
  <si>
    <r>
      <t>RT2012 </t>
    </r>
    <r>
      <rPr>
        <sz val="11"/>
        <color rgb="FFFF0000"/>
        <rFont val="Calibri"/>
        <family val="2"/>
        <charset val="1"/>
      </rPr>
      <t>(50 kWhep/(m².an))</t>
    </r>
  </si>
  <si>
    <t>75&lt;MI&lt;2005</t>
  </si>
  <si>
    <t>Prime Habiter mieux</t>
  </si>
  <si>
    <t>MI RT 2005</t>
  </si>
  <si>
    <t>Eco-prêt habiter mieux</t>
  </si>
  <si>
    <t>Surface moyenne des logements neufs</t>
  </si>
  <si>
    <t>IC&lt;75</t>
  </si>
  <si>
    <t>75&lt;IC&lt;2005</t>
  </si>
  <si>
    <t>I.B. PARC EXISTANT (i.e. logements construits jusqu'en 2010)</t>
  </si>
  <si>
    <t>Tiers financement (logement en copropiété)</t>
  </si>
  <si>
    <t>MI (m²)</t>
  </si>
  <si>
    <t>IC RT 2005</t>
  </si>
  <si>
    <t>Plate-formes de rénovation énergétique</t>
  </si>
  <si>
    <t>IC (m²)</t>
  </si>
  <si>
    <t>I.B.1. Rénovation du bati</t>
  </si>
  <si>
    <t>Interdiction de vente de logements HLM énergivores aux logements individuels</t>
  </si>
  <si>
    <t>Obligation de rénovation thermique lors de travaux importants</t>
  </si>
  <si>
    <t>I.B.1.a. Performance de la rénovation de l'enveloppe</t>
  </si>
  <si>
    <t>Individualisation des frais de chauffage dans les immeubles collectifs</t>
  </si>
  <si>
    <t>1.2. RESULTANTE SUR LE PARC</t>
  </si>
  <si>
    <t>NB : remplissage à partir du fichier 160510 - sce DGEC AME - hp res medpro</t>
  </si>
  <si>
    <t>Eco-PLS</t>
  </si>
  <si>
    <t>Evolution du parc de résidences principales - MI</t>
  </si>
  <si>
    <t>Evolution du nombre total de m² - MI</t>
  </si>
  <si>
    <t>MI &lt; 75</t>
  </si>
  <si>
    <t>Indice d'évolution de la consommation unitaire moyenne (énergie utile) base 1 = 2010</t>
  </si>
  <si>
    <t>Milliers de MI</t>
  </si>
  <si>
    <t>Surface (m²)</t>
  </si>
  <si>
    <t>MI &gt; 75</t>
  </si>
  <si>
    <t>IC &lt;  75</t>
  </si>
  <si>
    <t>IC &gt;  75</t>
  </si>
  <si>
    <t>HLM &lt;  75</t>
  </si>
  <si>
    <t>MI RT 2012</t>
  </si>
  <si>
    <t>HLM &gt;  75</t>
  </si>
  <si>
    <t>MI RT 2020</t>
  </si>
  <si>
    <t>Total surface MI</t>
  </si>
  <si>
    <t>I.B.1.b. Performance des systèmes de production de chaleur</t>
  </si>
  <si>
    <t>Evolution du parc de résidences principales - IC</t>
  </si>
  <si>
    <t>Evolution du nombre total de m² - IC</t>
  </si>
  <si>
    <t>Chaudière fioul</t>
  </si>
  <si>
    <t>Indice d'évolution du RENDEMENT du système base 1 = 2010</t>
  </si>
  <si>
    <t>Chaudière gaz</t>
  </si>
  <si>
    <t>IC RT 2012</t>
  </si>
  <si>
    <t>Chauffage bois</t>
  </si>
  <si>
    <t>IC RT 2020</t>
  </si>
  <si>
    <t>Chauffage électrique</t>
  </si>
  <si>
    <t>Total surface IC</t>
  </si>
  <si>
    <t>Chauffage urbain</t>
  </si>
  <si>
    <t>2. CONSOMMATION ENERGETIQUE</t>
  </si>
  <si>
    <t>2.1. CONSOMMATION ENERGETIQUE DES LOGEMENTS NEUFS</t>
  </si>
  <si>
    <t>I.B.2.a. Mix énergétique (chauffage) parc existant</t>
  </si>
  <si>
    <t>Consommation unitaire maximale (kWhEP/m²) RT 2005</t>
  </si>
  <si>
    <t>Consommation unitaire maximale (kWhEP/m²) RT 2012</t>
  </si>
  <si>
    <t>Consommation unitaire maximale (kWhEP/m²) RT 2020</t>
  </si>
  <si>
    <t>Chauffage gaz</t>
  </si>
  <si>
    <t>Evolution de la demande d’énergie utile du résidentiel pour le chauffage (Mtep par an)</t>
  </si>
  <si>
    <t>Evolution de la demande d’énergie utile du résidentiel pour le chauffage</t>
  </si>
  <si>
    <t>Ecl. + vent.</t>
  </si>
  <si>
    <t>Clim.</t>
  </si>
  <si>
    <t>Mtep</t>
  </si>
  <si>
    <t>Energie/système principal</t>
  </si>
  <si>
    <t>ECS</t>
  </si>
  <si>
    <t>Gaz classique</t>
  </si>
  <si>
    <t>Chauff.</t>
  </si>
  <si>
    <t>Gaz innov</t>
  </si>
  <si>
    <t>Chauffage électrique individuel</t>
  </si>
  <si>
    <t>PAC élec</t>
  </si>
  <si>
    <t>Elec Joule</t>
  </si>
  <si>
    <t>Charbon</t>
  </si>
  <si>
    <t>Chauffage solaire</t>
  </si>
  <si>
    <t>Biomasse, chauffage urbain</t>
  </si>
  <si>
    <t>%</t>
  </si>
  <si>
    <t>Mix chauffage des logements neufs</t>
  </si>
  <si>
    <t>RT 2005</t>
  </si>
  <si>
    <t>I.B.2.b. ECS</t>
  </si>
  <si>
    <t>ktep</t>
  </si>
  <si>
    <t>Production solaire thermique dans résidentiel</t>
  </si>
  <si>
    <t>Source : DGEC</t>
  </si>
  <si>
    <t>I.B.2.c. Electricité spécifique</t>
  </si>
  <si>
    <t>Mix ECS</t>
  </si>
  <si>
    <t>I.B.2.c.a. Eclairage</t>
  </si>
  <si>
    <t>Consommation unitaire (kWh/log/an)</t>
  </si>
  <si>
    <t>ECS solaire (%)</t>
  </si>
  <si>
    <t>ECS électrique/thermodynamique (%)</t>
  </si>
  <si>
    <t>ECS gaz (%)</t>
  </si>
  <si>
    <t>I.B.2.c.a. Performance des appareils électriques</t>
  </si>
  <si>
    <t>I.B.2.c.b. Performance des appareils électriques</t>
  </si>
  <si>
    <t>Indice base 1 en 2010</t>
  </si>
  <si>
    <t>Réfrigérateur</t>
  </si>
  <si>
    <t>Congélateur</t>
  </si>
  <si>
    <t>2.1. CONSOMMATION ENERGETIQUE DES LOGEMENTS EXISTANTS</t>
  </si>
  <si>
    <t>Lave linge</t>
  </si>
  <si>
    <t>Sèche linge</t>
  </si>
  <si>
    <t>Consommation unitaire maximale (kWhEP/m²) logements construits avant 1975</t>
  </si>
  <si>
    <t>Consommation unitaire maximale (kWhEP/m²) logements construits après 1975</t>
  </si>
  <si>
    <t>Lave vaisselle</t>
  </si>
  <si>
    <t>Téléviseur</t>
  </si>
  <si>
    <t>3. LEVIERS D'ACTIONS SUR LES LOGEMENTS EXISTANTS</t>
  </si>
  <si>
    <t>3.1 Evolution des systèmes de chauffage</t>
  </si>
  <si>
    <t>Les changements de systèmes de chauffage permettent de changer d'énergie et de passer à des systèmes plus performants</t>
  </si>
  <si>
    <t>Evolution du mix chauffage des logements existants</t>
  </si>
  <si>
    <t>&lt;1975</t>
  </si>
  <si>
    <t>&gt;1975</t>
  </si>
  <si>
    <t>Evolutions tendancielles de la performance moyenne du parc :</t>
  </si>
  <si>
    <t>3.2 Rénovations</t>
  </si>
  <si>
    <t>Les rénovations agissent sur les besoins thermiques des logements existants. Les actions dépendent du parc touché (période de construction) et du niveau de l'action d'isolation (modéré, intermédiaire, fort).</t>
  </si>
  <si>
    <t>Gestes "types" de rénovations des logements</t>
  </si>
  <si>
    <t>MI&gt;75</t>
  </si>
  <si>
    <t>IC&gt;75</t>
  </si>
  <si>
    <t>Modéré</t>
  </si>
  <si>
    <t>Intermédiaire</t>
  </si>
  <si>
    <t>Fort</t>
  </si>
  <si>
    <t>Nombre de rénovations par an</t>
  </si>
  <si>
    <t>Indicateurs bâtiment de la SNBC</t>
  </si>
  <si>
    <r>
      <t>◦</t>
    </r>
    <r>
      <rPr>
        <sz val="7"/>
        <color rgb="FFFF0000"/>
        <rFont val="Times New Roman"/>
        <family val="1"/>
        <charset val="1"/>
      </rPr>
      <t>   </t>
    </r>
    <r>
      <rPr>
        <sz val="11"/>
        <color rgb="FFFF0000"/>
        <rFont val="Arial"/>
        <family val="2"/>
        <charset val="1"/>
      </rPr>
      <t>Consommation d’énergie des secteurs résidentiel et tertiaire, en distinguant l’usage chauffage et la part électricité spécifique (en Mtep)</t>
    </r>
  </si>
  <si>
    <r>
      <t>◦</t>
    </r>
    <r>
      <rPr>
        <sz val="7"/>
        <color rgb="FF000000"/>
        <rFont val="Times New Roman"/>
        <family val="1"/>
        <charset val="1"/>
      </rPr>
      <t>   </t>
    </r>
    <r>
      <rPr>
        <sz val="11"/>
        <color rgb="FF000000"/>
        <rFont val="Arial"/>
        <family val="2"/>
        <charset val="1"/>
      </rPr>
      <t>Investissements publics et privés dédiés à la transition énergétique (volet Bâtiment) en distinguant les investissements dans l'efficacité énergétique et dans les énergies renouvelables (Md€)</t>
    </r>
  </si>
  <si>
    <r>
      <t>◦</t>
    </r>
    <r>
      <rPr>
        <sz val="7"/>
        <color rgb="FFFF0000"/>
        <rFont val="Times New Roman"/>
        <family val="1"/>
        <charset val="1"/>
      </rPr>
      <t>   </t>
    </r>
    <r>
      <rPr>
        <sz val="11"/>
        <color rgb="FFFF0000"/>
        <rFont val="Arial"/>
        <family val="2"/>
        <charset val="1"/>
      </rPr>
      <t>Nombre de logements du parc privé rénovés, selon la performance (il serait pertinent de considérer les critères de performance de l’enquête OPEN qui sert à alimenter les indicateurs SNBC), en distinguant le parc social, et en distinguant la part de ceux ayant au départ la plus mauvaise performance énergétique (étiquettes F et G),</t>
    </r>
  </si>
  <si>
    <r>
      <t>◦</t>
    </r>
    <r>
      <rPr>
        <sz val="7"/>
        <color rgb="FFFF0000"/>
        <rFont val="Times New Roman"/>
        <family val="1"/>
        <charset val="1"/>
      </rPr>
      <t>   </t>
    </r>
    <r>
      <rPr>
        <sz val="11"/>
        <color rgb="FFFF0000"/>
        <rFont val="Arial"/>
        <family val="2"/>
        <charset val="1"/>
      </rPr>
      <t>Nombre de logements rénovés dans le cadre du programme « Habiter Mieux » de l’Anah</t>
    </r>
  </si>
  <si>
    <r>
      <t>◦</t>
    </r>
    <r>
      <rPr>
        <sz val="7"/>
        <color rgb="FFFF0000"/>
        <rFont val="Times New Roman"/>
        <family val="1"/>
        <charset val="1"/>
      </rPr>
      <t>   </t>
    </r>
    <r>
      <rPr>
        <sz val="11"/>
        <color rgb="FFFF0000"/>
        <rFont val="Arial"/>
        <family val="2"/>
        <charset val="1"/>
      </rPr>
      <t>Consommation d’énergie par vecteurs (charbon, pétrôle, gaz, électricité, ENR et déchets) des secteurs résidentiels et  tertiaire</t>
    </r>
  </si>
  <si>
    <r>
      <t>◦</t>
    </r>
    <r>
      <rPr>
        <sz val="7"/>
        <color rgb="FF000000"/>
        <rFont val="Times New Roman"/>
        <family val="1"/>
        <charset val="1"/>
      </rPr>
      <t>   </t>
    </r>
    <r>
      <rPr>
        <sz val="11"/>
        <color rgb="FF000000"/>
        <rFont val="Arial"/>
        <family val="2"/>
        <charset val="1"/>
      </rPr>
      <t>Volume de bois consommé par le secteur de la construction (Mm</t>
    </r>
    <r>
      <rPr>
        <vertAlign val="superscript"/>
        <sz val="11"/>
        <color rgb="FF000000"/>
        <rFont val="Arial"/>
        <family val="2"/>
        <charset val="1"/>
      </rPr>
      <t>3</t>
    </r>
    <r>
      <rPr>
        <sz val="11"/>
        <color rgb="FF000000"/>
        <rFont val="Arial"/>
        <family val="2"/>
        <charset val="1"/>
      </rPr>
      <t>)</t>
    </r>
  </si>
  <si>
    <r>
      <t>◦</t>
    </r>
    <r>
      <rPr>
        <sz val="7"/>
        <color rgb="FF000000"/>
        <rFont val="Times New Roman"/>
        <family val="1"/>
        <charset val="1"/>
      </rPr>
      <t>   </t>
    </r>
    <r>
      <rPr>
        <sz val="11"/>
        <color rgb="FF000000"/>
        <rFont val="Arial"/>
        <family val="2"/>
        <charset val="1"/>
      </rPr>
      <t>Volume de bois incorporé dans les bâtiments (Mm³)</t>
    </r>
  </si>
  <si>
    <r>
      <t>◦</t>
    </r>
    <r>
      <rPr>
        <sz val="7"/>
        <color rgb="FF000000"/>
        <rFont val="Times New Roman"/>
        <family val="1"/>
        <charset val="1"/>
      </rPr>
      <t>   </t>
    </r>
    <r>
      <rPr>
        <sz val="11"/>
        <color rgb="FF000000"/>
        <rFont val="Arial"/>
        <family val="2"/>
        <charset val="1"/>
      </rPr>
      <t>Part des déchets minéraux du BTP valorisés/recyclés</t>
    </r>
  </si>
  <si>
    <r>
      <t>◦</t>
    </r>
    <r>
      <rPr>
        <sz val="7"/>
        <color rgb="FFFF0000"/>
        <rFont val="Times New Roman"/>
        <family val="1"/>
        <charset val="1"/>
      </rPr>
      <t>   </t>
    </r>
    <r>
      <rPr>
        <sz val="11"/>
        <color rgb="FFFF0000"/>
        <rFont val="Arial"/>
        <family val="2"/>
        <charset val="1"/>
      </rPr>
      <t>Evolution de la climatisation d’été</t>
    </r>
  </si>
  <si>
    <t>I.a Hypothèses de modélisation des simulations sur Menfis</t>
  </si>
  <si>
    <t>AME 2014</t>
  </si>
  <si>
    <t>AME 2017</t>
  </si>
  <si>
    <t>Mesures sectorielles</t>
  </si>
  <si>
    <t>CIDD aux conditions de 2013 jusqu’en 2015 inclus</t>
  </si>
  <si>
    <t>CITE aux conditions de 2015 jusqu’en 2017 inclus</t>
  </si>
  <si>
    <t>EcoPTZ</t>
  </si>
  <si>
    <t>EcoPTZ aux conditions de 2013 jusqu’en 2015 inclus.
Cumul avec CIDD conditionné sur le revenu (avec les plafonds en vigueur en 2013).
Pas d’Ecoprêt copro (maintien des conditions de 2013) ni d’ecoPTZ dans les LC pour les travaux avec un seul geste (réforme de 2014).</t>
  </si>
  <si>
    <t>Jusqu’en 2017 inclus, aux conditions de 2016. 
Cumul EcoPTZ/CITE sans condition cumul depuis 2016 (1er mars).
Intégration d'un EcoPrêt Copro (parc privé LC)  et passage 2 à 3 ans dès 2016 pour d'un l'EcoPTZ LC sur les parties privatives.
=&gt; un objectif global de 50000 EcoPTZ pour 2016 et 2017.</t>
  </si>
  <si>
    <t>Aides anah (Programme Habiter Mieux)</t>
  </si>
  <si>
    <t>Jusqu’en 2015 inclus, aux conditions de 2013 (sur plafond éligibilité et aide, prime et taux de subvention)</t>
  </si>
  <si>
    <r>
      <t>Jusqu’en 2017 inclus, aux conditions de 2016 (sur plafond éligibilité et aide, prime et taux de subvention)
Ecoprêt habiter Mieux si bénéficiaire anah =&gt; ecoPTZ dps 2016  (application systématique)
</t>
    </r>
    <r>
      <rPr>
        <sz val="10"/>
        <rFont val="Arial"/>
        <family val="2"/>
        <charset val="1"/>
      </rPr>
      <t>=&gt; objectifs 70 000 logements aidés de 2016 à 2017</t>
    </r>
  </si>
  <si>
    <t>Prime ASP :</t>
  </si>
  <si>
    <t>Rien</t>
  </si>
  <si>
    <t>En 2014 uniquement</t>
  </si>
  <si>
    <t>TVA réduite :</t>
  </si>
  <si>
    <t>5.5% depuis 2014 et jusqu'en 2035</t>
  </si>
  <si>
    <t>Mesures transversales :</t>
  </si>
  <si>
    <t>prix énergie TCAM 2011-2035</t>
  </si>
  <si>
    <t>gaz HT (hyp cadrage macro CE)</t>
  </si>
  <si>
    <t>fioul HT (hyp cadrage macro CE)</t>
  </si>
  <si>
    <t>elec TTC (hyp note interne ADEME)</t>
  </si>
  <si>
    <t>Autre (bois et chauffage urbain) TTC (hyp note interne ADEME)</t>
  </si>
  <si>
    <t>Composante carbone de la TICPE</t>
  </si>
  <si>
    <t>7 euros2015/tCO2 en 2014, 14.5 euros2015/tCO2 en 2015, 22 euros2015/tCO2 sur 2016-2035</t>
  </si>
  <si>
    <t>On représente tous les points de passage (euros2015/tCO2) de l'article 1 de la LTECV dont 2017, 2018, 2019, 2020 et 2030. On reste  à 100 euros / tCO2 en 2035. En euros constants de 2015.</t>
  </si>
  <si>
    <t>I.b Mesures sectorielles estimées par la DHUP</t>
  </si>
  <si>
    <t>mesures "travaux embarqués", "individualisation des frais de chauffage" et "Eco-PLS"</t>
  </si>
  <si>
    <r>
      <t>Hypothèse  </t>
    </r>
    <r>
      <rPr>
        <sz val="11"/>
        <color rgb="FF000000"/>
        <rFont val="Calibri"/>
        <family val="2"/>
        <charset val="1"/>
      </rPr>
      <t>: Additionalité totale entre les effets des mesures représentées dans Menfis et les effets des mesures estimées par la DHUP </t>
    </r>
  </si>
  <si>
    <t>II. Résultats de la modélisation:</t>
  </si>
  <si>
    <t>Contruction du tableau I.B.1.a. : Indice d'évolution de la consommation unitaire moyenne (énergie utile) base 1 = 2010 par type de logement</t>
  </si>
  <si>
    <t>Notes : les cellules à copier dans l'onglet "bâtiment" sont en jaune.</t>
  </si>
  <si>
    <t>AME 2014 : sortie Menfis</t>
  </si>
  <si>
    <t>AME 2017 : sortie Menfis + intégration résultats DHUP</t>
  </si>
  <si>
    <t>AME 2017 en % de AME 2014 : résultats à intégrer dans Medpro (tableau I.B.1.a.)</t>
  </si>
  <si>
    <t>Intégration par la DHUP des mesures "travaux embarqués", "individualisation des frais de chauffage" et "Eco-PLS" sur les évolutions de consommations d'énergie utile (ou de besoin de chauffage)</t>
  </si>
  <si>
    <t>Nombre de logements milliers</t>
  </si>
  <si>
    <t>Taux de déconstruction</t>
  </si>
  <si>
    <t>consommations moyenne par logement - kWh</t>
  </si>
  <si>
    <t>consommations totales annuelles en TWh</t>
  </si>
  <si>
    <t>Intégration des hypothèses de la mesure travaux embarqués</t>
  </si>
  <si>
    <t>Intégration des hypothèses de la mesure  d'individualisation des frais de chauffage</t>
  </si>
  <si>
    <t>Prise en compte de l'Eco-PLS</t>
  </si>
  <si>
    <t>Besoins totaux chauffage - kWh</t>
  </si>
  <si>
    <t>Calcul des indices d'évolution de la consommation</t>
  </si>
  <si>
    <t>AME</t>
  </si>
  <si>
    <t>ravalement de façade</t>
  </si>
  <si>
    <t>Isolation des toitures</t>
  </si>
  <si>
    <t>Aménagement de nouvelles pièces</t>
  </si>
  <si>
    <t>IFC - gains annuels</t>
  </si>
  <si>
    <t>Nombre de logements (milliers)</t>
  </si>
  <si>
    <t>Taux de déconstruction annuel - %</t>
  </si>
  <si>
    <t>Besoin theorique chauff moy</t>
  </si>
  <si>
    <t>typologie concernée</t>
  </si>
  <si>
    <t>Clé de répartition</t>
  </si>
  <si>
    <t>Gain annuel kWh ef</t>
  </si>
  <si>
    <t>Gains Annuels avec prise en compte de la destruction du parc - kWh</t>
  </si>
  <si>
    <t>Echelonnement dans la mise en place des compteurs</t>
  </si>
  <si>
    <t>Gains annuels cumulés - kWh</t>
  </si>
  <si>
    <t>Besoin theor chauff moy</t>
  </si>
  <si>
    <t>Gain moyen des rénovations</t>
  </si>
  <si>
    <t>Répartition des travaux</t>
  </si>
  <si>
    <t>Nombre annuel de pêts délivrés</t>
  </si>
  <si>
    <t>MI  total</t>
  </si>
  <si>
    <t>LC total</t>
  </si>
  <si>
    <t>IC &lt; 75</t>
  </si>
  <si>
    <t>IC &gt; 75</t>
  </si>
  <si>
    <t>HLM &lt; 75</t>
  </si>
  <si>
    <t>HLM &gt; 75</t>
  </si>
  <si>
    <t>Contruction du tableau I.B.1.b. Performance des systèmes de production de chaleur</t>
  </si>
  <si>
    <t>AME 2017 : sortie Menfis</t>
  </si>
  <si>
    <t>AME 2017 en % de AME 2014 : résultats à intégrer dans Medpro (tableau I.B.1.b.)</t>
  </si>
  <si>
    <t>Contruction du tableau I.B.2.a. Mix énergétique (chauffage) parc existant</t>
  </si>
  <si>
    <t>AME 2014: sortie Menfis</t>
  </si>
  <si>
    <t>AME 2017 en % de AME 2014 :  résultats à intégrer dans Medpro (tableau I.B.2.a.)</t>
  </si>
  <si>
    <t>Consommation énergétique theorique en énergie utile par type d'énergie (répartition en volume _ MGW_ AME 14)</t>
  </si>
  <si>
    <t>Consommation énergétique theorique en énergie utile par type d'énergie (répartition en volume _ MGW_ AME 17)</t>
  </si>
  <si>
    <t>Consommation énergétique theorique en énergie utile par type d'énergie (variation établie sur les sorties en volume et non en répartition/%)</t>
  </si>
  <si>
    <t>Evolution du parc (surfaces en millions de m²)</t>
  </si>
  <si>
    <t>II.A. Parc Tertiaire neuf</t>
  </si>
  <si>
    <t>Parc &lt;2010</t>
  </si>
  <si>
    <t>II.A.1. Construction</t>
  </si>
  <si>
    <t>Parc&gt;2010</t>
  </si>
  <si>
    <t>Surfaces tertaires (Mm2)</t>
  </si>
  <si>
    <t>II.A.2. Performance du bâti</t>
  </si>
  <si>
    <t>RT2020</t>
  </si>
  <si>
    <t>II.A.3. Mix chauffage, parc neuf</t>
  </si>
  <si>
    <t>Gaz naturel</t>
  </si>
  <si>
    <t>Electricité (Joule)</t>
  </si>
  <si>
    <t>Calage en 2010 sur les parts de marchés observées (données CEREN) puis évolution modèle CGDD</t>
  </si>
  <si>
    <t>Electricité (PAC)</t>
  </si>
  <si>
    <t>Biomasse</t>
  </si>
  <si>
    <t>Autre (hors biomasse)</t>
  </si>
  <si>
    <t>L'évolution de la part biomasse est gérée en dehors de l'outil via l'intégration de la production générée via le fonds chaleur qui s'applique à la fois au neuf et à l'existant (cf. "Parc existant pour part globale de la biomasse")</t>
  </si>
  <si>
    <t>Les performances moyennes des systèmes sont définies via les choix de renouvellement automatiquement générés par l'outil CGDD (fonction de la rentabilité et performance à atteindre). Les équipements sont séparés entre  systèmes "classiques" et "performants".</t>
  </si>
  <si>
    <t>"classique"</t>
  </si>
  <si>
    <t>"performant"</t>
  </si>
  <si>
    <t>chaudière gaz</t>
  </si>
  <si>
    <t>II.A.4. Climatisation dans le neuf</t>
  </si>
  <si>
    <t>Part des m2 climatisés</t>
  </si>
  <si>
    <t>Bureaux</t>
  </si>
  <si>
    <t>Commerces</t>
  </si>
  <si>
    <t>Santé</t>
  </si>
  <si>
    <t>II.B. Parc Tertiaire existant</t>
  </si>
  <si>
    <t>II.B.1. Parc touché par niveaux de rénovations</t>
  </si>
  <si>
    <t>Le modèle CGDD gère différent les bouquets. On considère ici :
- rénovation faible = changement des fenêtres et fenêtres + murs performance faible
- rénovation moyenne = murs+fenêtres performant + ensemble moyen
- rénovation importante = ensemble du bâti rénové niveau BBC
Ces niveaux n'intègrent pas les travaux supplémentaires générés par les CEE 3ème période (de 2016 à 2020)</t>
  </si>
  <si>
    <t>Parc non touché</t>
  </si>
  <si>
    <t>Rénovation faible</t>
  </si>
  <si>
    <t>Rénovation moyenne (RT Element)</t>
  </si>
  <si>
    <t>Rénovation importante</t>
  </si>
  <si>
    <t>GTB</t>
  </si>
  <si>
    <t>II.B.2. Performance de la rénovation</t>
  </si>
  <si>
    <t>II.B.2.a Gains sur le besoin énergétique de chauffage (enveloppe)</t>
  </si>
  <si>
    <t>Rénovation moyenne</t>
  </si>
  <si>
    <t>Administration</t>
  </si>
  <si>
    <t>Il s'agit de valeurs moyennes. Les gains peuvent être plus ou moins importants selon la cible.</t>
  </si>
  <si>
    <t>Cafés-Hotels-Restaurants (Cahore)</t>
  </si>
  <si>
    <t>Enseignement Recherche</t>
  </si>
  <si>
    <t>santé et social</t>
  </si>
  <si>
    <t>II.B.2.a Evolution de la performance des systèmes de production de chaleur</t>
  </si>
  <si>
    <t>L'outil de simulation considère 2 niveaux de performance pour chaque système dont les coûts évoluent de manière différentiée ( les systèmes performants voyant leur coût diminuer).
Le gain de rendement entre une chaudière gaz "classique" et "condensation" est de 27%
Le gain de rendement entre une PAC "classique" et une PAC "performante" est de 13%</t>
  </si>
  <si>
    <t>II.B.3. Evolution mix énergétique existant</t>
  </si>
  <si>
    <t>II.B.3. Evolution mix énergétique existant (chauffage seul)</t>
  </si>
  <si>
    <t>Chauffage seul - parc existant</t>
  </si>
  <si>
    <t>% des surfaces équipées, parc existant</t>
  </si>
  <si>
    <t>Répartition hors chauffage au bois</t>
  </si>
  <si>
    <t>Gaz de réseaux</t>
  </si>
  <si>
    <t>Electricité</t>
  </si>
  <si>
    <t>Ensemble des usages thermiques - tout bâtiment neuf+existant</t>
  </si>
  <si>
    <t>Le chauffage bois direct est intégré via la prise en compte du fonds chaleur sur l'ensemble du parc. La répartition globale, bâtiments neufs compris, est la suitante (en conso finale) :</t>
  </si>
  <si>
    <t>Chaleur</t>
  </si>
  <si>
    <t>II.B.4. Climatisation dans le parc existant</t>
  </si>
  <si>
    <t>II.B.6. Evolution de la Valeur Ajoutée (VA) et de l'Emploi</t>
  </si>
  <si>
    <t>II.B.6. Evolution de la Valeur Ajoutée (VA) et de l'Emploi (sortie ThreeME)</t>
  </si>
  <si>
    <t>VA</t>
  </si>
  <si>
    <t>Emploi</t>
  </si>
  <si>
    <t>II.C. Autres hypothèses</t>
  </si>
  <si>
    <t>II.C.1. Fonds chaleur</t>
  </si>
  <si>
    <t>Accroissement de la production de chaleur bois</t>
  </si>
  <si>
    <t>2010-2020</t>
  </si>
  <si>
    <t>production bois (Mtep)</t>
  </si>
  <si>
    <t>Directive européenne "patrimoine de l'Etat"</t>
  </si>
  <si>
    <t>II.C.2. Individualisation des charges de chauffage</t>
  </si>
  <si>
    <t>Surfaces rénovées du parc de l'Etat (Mm²)</t>
  </si>
  <si>
    <t>Le CEREN évalue à 13% le taux de surfaces tertiaires chauffées par un système collectif parmis les bâtiments disposant d'un chauffage centralisé.</t>
  </si>
  <si>
    <t>Le gain attendu pour la cible est évalué à 7,5% des des consommations de chauffage</t>
  </si>
  <si>
    <t>Décret d'obligation de rénovation du parc tertiaire</t>
  </si>
  <si>
    <t>Le gisement est supposé atteint en 2035</t>
  </si>
  <si>
    <t>Globalement, compte tenu de la répartition des systèmes de chauffage,les gains par branche sont les suivants :</t>
  </si>
  <si>
    <t>Branche</t>
  </si>
  <si>
    <t>gains 2020</t>
  </si>
  <si>
    <t>gains 2025</t>
  </si>
  <si>
    <t>gains 2030</t>
  </si>
  <si>
    <t>gains 2035</t>
  </si>
  <si>
    <t>Global</t>
  </si>
  <si>
    <t>II.C.3. CEE</t>
  </si>
  <si>
    <t>Prise en compte des CEE 3ème période de 2016 à 2020 (200 TWhcumac/an)</t>
  </si>
  <si>
    <t>Le tertiaire représente 16,9% du volume global, soit un gain équivalent de 2,14 TWh/an, sur 13 ans, additionnables à 100%</t>
  </si>
  <si>
    <t>La répartition est la suivante :</t>
  </si>
  <si>
    <t>Enveloppe</t>
  </si>
  <si>
    <t>Thermique</t>
  </si>
  <si>
    <t>Equipement</t>
  </si>
  <si>
    <t>Les gains générés sont supposés s'appliquer aux bâtiments existants en 2010.</t>
  </si>
  <si>
    <t>Les gains "thermiques" s'appliquent aux systèmes de chauffage</t>
  </si>
  <si>
    <t>Les gains "équipements" sont répartis sur l'ensemble des consommations hors chauffage</t>
  </si>
  <si>
    <t>Les gains annuels générés sont maintenus à l'issue de la durée de vie des équipements (sinon une ré-augmentation des consommations est observée ce qui semble peu plausible)</t>
  </si>
  <si>
    <t>Gain moyen additionnel par m²</t>
  </si>
  <si>
    <t>Chauffage (besoins)</t>
  </si>
  <si>
    <t>Chauffage (systèmes)</t>
  </si>
  <si>
    <t>Equipements (TWh/an)</t>
  </si>
  <si>
    <t>II.C.4. Consommation d'électricité hors usages thermiques et hors climatisation, i.e.  liée à l'activité tertiaire (ordinateurs, imprimantes, éclairage, etc…)</t>
  </si>
  <si>
    <t>Consommation d'elec (kWh/employé/an)</t>
  </si>
  <si>
    <r>
      <t>◦</t>
    </r>
    <r>
      <rPr>
        <sz val="7"/>
        <color rgb="FF000000"/>
        <rFont val="Times New Roman"/>
        <family val="1"/>
        <charset val="1"/>
      </rPr>
      <t>   </t>
    </r>
    <r>
      <rPr>
        <sz val="11"/>
        <color rgb="FF000000"/>
        <rFont val="Arial"/>
        <family val="2"/>
        <charset val="1"/>
      </rPr>
      <t>Nombre de logements du parc privé rénovés, selon la performance (il serait pertinent de considérer les critères de performance de l’enquête OPEN qui sert à alimenter les indicateurs SNBC), en distinguant le parc social, et en distinguant la part de ceux ayant au départ la plus mauvaise performance énergétique (étiquettes F et G),</t>
    </r>
  </si>
  <si>
    <r>
      <t>◦</t>
    </r>
    <r>
      <rPr>
        <sz val="7"/>
        <color rgb="FF000000"/>
        <rFont val="Times New Roman"/>
        <family val="1"/>
        <charset val="1"/>
      </rPr>
      <t>   </t>
    </r>
    <r>
      <rPr>
        <sz val="11"/>
        <color rgb="FF000000"/>
        <rFont val="Arial"/>
        <family val="2"/>
        <charset val="1"/>
      </rPr>
      <t>Nombre de logements rénovés dans le cadre du programme « Habiter Mieux » de l’Anah</t>
    </r>
  </si>
  <si>
    <t>Inputs Clim'agri</t>
  </si>
  <si>
    <t>AME 2016</t>
  </si>
  <si>
    <t>AME 2014 vs 2010</t>
  </si>
  <si>
    <t>AME 2016 vs 2010</t>
  </si>
  <si>
    <t>Consommation totale par énergie</t>
  </si>
  <si>
    <t>Consommation d'énergie directe France métropolitaine</t>
  </si>
  <si>
    <t>Energie directe</t>
  </si>
  <si>
    <t>Pétrole</t>
  </si>
  <si>
    <t>dont Fioul</t>
  </si>
  <si>
    <t>dont Electricité</t>
  </si>
  <si>
    <t>dont Gaz</t>
  </si>
  <si>
    <t>Elec</t>
  </si>
  <si>
    <t>dont Bois</t>
  </si>
  <si>
    <t>dont Charbon</t>
  </si>
  <si>
    <t>Autres (ENR, déchets)</t>
  </si>
  <si>
    <t>Surfaces</t>
  </si>
  <si>
    <t>SAU totale (Mha), y compris jachères</t>
  </si>
  <si>
    <t>SAU Grandes Cultures (Mha)</t>
  </si>
  <si>
    <t>Données 2010 : SOeS, Pegase</t>
  </si>
  <si>
    <t>SAU Prairies (Mha)</t>
  </si>
  <si>
    <t>Part SAU Grandes Cultures en Conventionnel-%</t>
  </si>
  <si>
    <t>Part SAU Grandes Cultures en AB-%</t>
  </si>
  <si>
    <t>Part SAU en Production Intégrée-%</t>
  </si>
  <si>
    <t>Cheptels</t>
  </si>
  <si>
    <t>Vaches laitières</t>
  </si>
  <si>
    <t>Vaches allaitantes</t>
  </si>
  <si>
    <t>Autres bovins</t>
  </si>
  <si>
    <t>Truies</t>
  </si>
  <si>
    <t>Autres porcins</t>
  </si>
  <si>
    <t>Caprins</t>
  </si>
  <si>
    <t>Ovins</t>
  </si>
  <si>
    <t>Chevaux</t>
  </si>
  <si>
    <t>Mules et ânes</t>
  </si>
  <si>
    <t>Poules</t>
  </si>
  <si>
    <t>Poulets</t>
  </si>
  <si>
    <t>Autres volailles</t>
  </si>
  <si>
    <t>Paramètres énergie (voir guide méthodologique Climagri, 2011 - chapitre 2.4.1)</t>
  </si>
  <si>
    <t>Consommation d'énergie pour le chauffage des serres-Serre chaude en maraîchage (kWh/m2)</t>
  </si>
  <si>
    <t>Consommation d'énergie pour le chauffage des serres-Serre chaude en horticulture (kWh/m2)</t>
  </si>
  <si>
    <t>Consommation d'énergie pour le chauffage des serres-Tunnel hors gel(kWh/m2)</t>
  </si>
  <si>
    <t>Consommation de fioul / ha -Cultures annuelles Conv (l/ha)</t>
  </si>
  <si>
    <t>Consommation de fioul / ha -Cultures annuelles AB (l/ha)</t>
  </si>
  <si>
    <t>Consommation de fioul / ha -Cultures annuelles PI  (l/ha)</t>
  </si>
  <si>
    <t>Consommation de fioul / ha -Prairies temporaires  (l/ha)</t>
  </si>
  <si>
    <t>Consommation de fioul / ha -Prairies naturelles productives  (l/ha)</t>
  </si>
  <si>
    <t>Consommation de fioul / ha -Prairies naturelles peu productives, parcours  (l/ha)</t>
  </si>
  <si>
    <t>Consommation de fioul / ha -Cultures permanentes  (l/ha)</t>
  </si>
  <si>
    <t>Coefficients d'énergie (electricité) pour les bâtiments d'élevage -Vaches laitières</t>
  </si>
  <si>
    <t>Coefficients d'énergie (electricité) pour les bâtiments d'élevage -Vaches allaitantes</t>
  </si>
  <si>
    <t>Coefficients d'énergie pour les bâtiments d'élevage -Truie (kWh/animal)</t>
  </si>
  <si>
    <t>Coefficients d'énergie pour les bâtiments d'élevage -Porc engraissement (kWh/animal)</t>
  </si>
  <si>
    <t>Coefficients d'énergie pour les bâtiments d'élevage -Volailles pondeuses  (kWh/animal)</t>
  </si>
  <si>
    <t>Coefficients d'énergie pour les bâtiments d'élevage -Volailles chair  (kWh/animal)</t>
  </si>
  <si>
    <t>Coefficients d'énergie (electricité) pour les bâtiments d'élevage -Veaux de boucherie (kWh/animal)</t>
  </si>
  <si>
    <t>Coefficients d'énergie (electricité) pour les bâtiments d'élevage -Brebis lait (kWh/animal)</t>
  </si>
  <si>
    <t>Coeff. de conso. de fioul en bâtiments d'élevage-Vaches laitières (l/animal/jour)</t>
  </si>
  <si>
    <t>Coeff. de conso. de fioul en bâtiments d'élevage-Vaches allaitantes  (l/animal/jour)</t>
  </si>
  <si>
    <t>Consommation d'énergie autres (irrigation/séchage)-% réduction</t>
  </si>
  <si>
    <t>Indicateurs SNBC Agriculture/forêt :</t>
  </si>
  <si>
    <r>
      <t>◦</t>
    </r>
    <r>
      <rPr>
        <sz val="7"/>
        <color rgb="FF000000"/>
        <rFont val="Times New Roman"/>
        <family val="1"/>
        <charset val="1"/>
      </rPr>
      <t> </t>
    </r>
    <r>
      <rPr>
        <sz val="7"/>
        <color rgb="FFED7D31"/>
        <rFont val="Times New Roman"/>
        <family val="1"/>
        <charset val="1"/>
      </rPr>
      <t>  </t>
    </r>
    <r>
      <rPr>
        <sz val="11"/>
        <color rgb="FFED7D31"/>
        <rFont val="Arial"/>
        <family val="2"/>
        <charset val="1"/>
      </rPr>
      <t>Ventes de fertilisants azotés (t_N/an),</t>
    </r>
    <r>
      <rPr>
        <sz val="11"/>
        <color rgb="FF000000"/>
        <rFont val="Arial"/>
        <family val="2"/>
        <charset val="1"/>
      </rPr>
      <t> part de l’importation</t>
    </r>
  </si>
  <si>
    <r>
      <t>◦</t>
    </r>
    <r>
      <rPr>
        <sz val="7"/>
        <color rgb="FFED7D31"/>
        <rFont val="Times New Roman"/>
        <family val="1"/>
        <charset val="1"/>
      </rPr>
      <t>   </t>
    </r>
    <r>
      <rPr>
        <sz val="11"/>
        <color rgb="FFED7D31"/>
        <rFont val="Arial"/>
        <family val="2"/>
        <charset val="1"/>
      </rPr>
      <t>Efficience des fertilisants azotés (ventes de fertilisants rapportées à la production en tonne de céréales (Tonne de N / Tonne de céréales)</t>
    </r>
  </si>
  <si>
    <r>
      <t>◦</t>
    </r>
    <r>
      <rPr>
        <sz val="7"/>
        <color rgb="FFED7D31"/>
        <rFont val="Times New Roman"/>
        <family val="1"/>
        <charset val="1"/>
      </rPr>
      <t>   </t>
    </r>
    <r>
      <rPr>
        <sz val="11"/>
        <color rgb="FFED7D31"/>
        <rFont val="Arial"/>
        <family val="2"/>
        <charset val="1"/>
      </rPr>
      <t>Surface (ha) de légumineuses (en distinguant févéroles + pois protéagineux + lupin doux) et légumes secs</t>
    </r>
  </si>
  <si>
    <r>
      <t>◦</t>
    </r>
    <r>
      <rPr>
        <sz val="7"/>
        <color rgb="FF000000"/>
        <rFont val="Times New Roman"/>
        <family val="1"/>
        <charset val="1"/>
      </rPr>
      <t>   </t>
    </r>
    <r>
      <rPr>
        <sz val="11"/>
        <color rgb="FF000000"/>
        <rFont val="Arial"/>
        <family val="2"/>
        <charset val="1"/>
      </rPr>
      <t>Indice de diversité des cultures arables par exploitation (type de cultures / exploitation)</t>
    </r>
  </si>
  <si>
    <r>
      <t>◦</t>
    </r>
    <r>
      <rPr>
        <sz val="7"/>
        <color rgb="FF000000"/>
        <rFont val="Times New Roman"/>
        <family val="1"/>
        <charset val="1"/>
      </rPr>
      <t>   </t>
    </r>
    <r>
      <rPr>
        <sz val="11"/>
        <color rgb="FF000000"/>
        <rFont val="Arial"/>
        <family val="2"/>
        <charset val="1"/>
      </rPr>
      <t>l’apport protéïque et de légumineuses ? dans l’alimentation du cheptel laitier (achats extérieurs à la ferme) dans le chiffre d'affaire (tonne)</t>
    </r>
  </si>
  <si>
    <r>
      <t>◦</t>
    </r>
    <r>
      <rPr>
        <sz val="7"/>
        <color rgb="FFED7D31"/>
        <rFont val="Times New Roman"/>
        <family val="1"/>
        <charset val="1"/>
      </rPr>
      <t>   </t>
    </r>
    <r>
      <rPr>
        <sz val="11"/>
        <color rgb="FFED7D31"/>
        <rFont val="Arial"/>
        <family val="2"/>
        <charset val="1"/>
      </rPr>
      <t>Nombre de méthaniseurs à la ferme et volume de biogaz produit dans des méthaniseurs à la ferme, en précisant les quantités de déjections animales méthanisées</t>
    </r>
  </si>
  <si>
    <r>
      <t>◦</t>
    </r>
    <r>
      <rPr>
        <sz val="7"/>
        <color rgb="FFED7D31"/>
        <rFont val="Times New Roman"/>
        <family val="1"/>
        <charset val="1"/>
      </rPr>
      <t>   </t>
    </r>
    <r>
      <rPr>
        <sz val="11"/>
        <color rgb="FFED7D31"/>
        <rFont val="Arial"/>
        <family val="2"/>
        <charset val="1"/>
      </rPr>
      <t>Surface en prairies permanentes (ha)</t>
    </r>
  </si>
  <si>
    <r>
      <t>◦</t>
    </r>
    <r>
      <rPr>
        <sz val="7"/>
        <color rgb="FFED7D31"/>
        <rFont val="Times New Roman"/>
        <family val="1"/>
        <charset val="1"/>
      </rPr>
      <t>   </t>
    </r>
    <r>
      <rPr>
        <sz val="11"/>
        <color rgb="FFED7D31"/>
        <rFont val="Arial"/>
        <family val="2"/>
        <charset val="1"/>
      </rPr>
      <t>Part des cultures de printemps avec cultures intermédiaires</t>
    </r>
  </si>
  <si>
    <r>
      <t>◦</t>
    </r>
    <r>
      <rPr>
        <sz val="7"/>
        <color rgb="FFED7D31"/>
        <rFont val="Times New Roman"/>
        <family val="1"/>
        <charset val="1"/>
      </rPr>
      <t>   </t>
    </r>
    <r>
      <rPr>
        <sz val="11"/>
        <color rgb="FFED7D31"/>
        <rFont val="Arial"/>
        <family val="2"/>
        <charset val="1"/>
      </rPr>
      <t>Surface (ha) en agriculture biologique ou le pourcentage de la SAU totale en AB</t>
    </r>
  </si>
  <si>
    <r>
      <t>◦</t>
    </r>
    <r>
      <rPr>
        <sz val="7"/>
        <color rgb="FFED7D31"/>
        <rFont val="Times New Roman"/>
        <family val="1"/>
        <charset val="1"/>
      </rPr>
      <t>   </t>
    </r>
    <r>
      <rPr>
        <sz val="11"/>
        <color rgb="FFED7D31"/>
        <rFont val="Arial"/>
        <family val="2"/>
        <charset val="1"/>
      </rPr>
      <t>Surface en agroforesterie</t>
    </r>
  </si>
  <si>
    <r>
      <t>◦</t>
    </r>
    <r>
      <rPr>
        <sz val="7"/>
        <color rgb="FF000000"/>
        <rFont val="Times New Roman"/>
        <family val="1"/>
        <charset val="1"/>
      </rPr>
      <t>   </t>
    </r>
    <r>
      <rPr>
        <sz val="11"/>
        <color rgb="FF000000"/>
        <rFont val="Arial"/>
        <family val="2"/>
        <charset val="1"/>
      </rPr>
      <t>Consommation nationale de protéines animales, végétales et de calories</t>
    </r>
  </si>
  <si>
    <r>
      <t>◦</t>
    </r>
    <r>
      <rPr>
        <sz val="7"/>
        <color rgb="FF000000"/>
        <rFont val="Times New Roman"/>
        <family val="1"/>
        <charset val="1"/>
      </rPr>
      <t>   </t>
    </r>
    <r>
      <rPr>
        <sz val="11"/>
        <color rgb="FF000000"/>
        <rFont val="Arial"/>
        <family val="2"/>
        <charset val="1"/>
      </rPr>
      <t>Mesure du gaspillage alimentaire</t>
    </r>
  </si>
  <si>
    <r>
      <t>◦</t>
    </r>
    <r>
      <rPr>
        <sz val="7"/>
        <color rgb="FFED7D31"/>
        <rFont val="Times New Roman"/>
        <family val="1"/>
        <charset val="1"/>
      </rPr>
      <t>   </t>
    </r>
    <r>
      <rPr>
        <sz val="11"/>
        <color rgb="FFED7D31"/>
        <rFont val="Arial"/>
        <family val="2"/>
        <charset val="1"/>
      </rPr>
      <t>Evolution des différents cheptels</t>
    </r>
  </si>
  <si>
    <r>
      <t>◦</t>
    </r>
    <r>
      <rPr>
        <sz val="7"/>
        <color rgb="FF000000"/>
        <rFont val="Times New Roman"/>
        <family val="1"/>
        <charset val="1"/>
      </rPr>
      <t>   </t>
    </r>
    <r>
      <rPr>
        <sz val="11"/>
        <color rgb="FF000000"/>
        <rFont val="Arial"/>
        <family val="2"/>
        <charset val="1"/>
      </rPr>
      <t>Contribution transversale estimée de la filière forêt-bois</t>
    </r>
  </si>
  <si>
    <r>
      <t>◦</t>
    </r>
    <r>
      <rPr>
        <sz val="7"/>
        <color rgb="FF000000"/>
        <rFont val="Times New Roman"/>
        <family val="1"/>
        <charset val="1"/>
      </rPr>
      <t>   </t>
    </r>
    <r>
      <rPr>
        <sz val="11"/>
        <color rgb="FF000000"/>
        <rFont val="Arial"/>
        <family val="2"/>
        <charset val="1"/>
      </rPr>
      <t>Gestion forestière : part de l’accroissement naturel récolté</t>
    </r>
  </si>
  <si>
    <r>
      <t>◦</t>
    </r>
    <r>
      <rPr>
        <sz val="7"/>
        <color rgb="FFED7D31"/>
        <rFont val="Times New Roman"/>
        <family val="1"/>
        <charset val="1"/>
      </rPr>
      <t>   </t>
    </r>
    <r>
      <rPr>
        <sz val="11"/>
        <color rgb="FFED7D31"/>
        <rFont val="Arial"/>
        <family val="2"/>
        <charset val="1"/>
      </rPr>
      <t>Séquestration forestière (accroissement biologique net de la mortalité en forêt ou « pompe à carbone »)</t>
    </r>
  </si>
  <si>
    <t>CEE par an hors bonus et programmes</t>
  </si>
  <si>
    <t>EE annuelle</t>
  </si>
  <si>
    <t>durée de vie</t>
  </si>
  <si>
    <t>CEE classiques</t>
  </si>
  <si>
    <t>CEE précarité</t>
  </si>
  <si>
    <t>en 2016 et en 2017</t>
  </si>
  <si>
    <t>coeffs 2015</t>
  </si>
  <si>
    <t>additionnalité en 2016-17 (avec CITE)</t>
  </si>
  <si>
    <t>EE annuelles (TWh)</t>
  </si>
  <si>
    <t>secteur</t>
  </si>
  <si>
    <t>Agriculture (AGRI)</t>
  </si>
  <si>
    <t>résidentiel</t>
  </si>
  <si>
    <t>Bâtiment résidentiel (BAR)</t>
  </si>
  <si>
    <t>tertiaire</t>
  </si>
  <si>
    <t>Bâtiment tertiaire (BAT)</t>
  </si>
  <si>
    <t>industrie</t>
  </si>
  <si>
    <t>Industrie (IND)</t>
  </si>
  <si>
    <t>autres</t>
  </si>
  <si>
    <t>Réseaux (RES)</t>
  </si>
  <si>
    <t>total</t>
  </si>
  <si>
    <t>Transport (TRA)</t>
  </si>
  <si>
    <t>tous les ans entre 2018 et 2035</t>
  </si>
  <si>
    <t>additionnalité en 2018-35 sans CITE)</t>
  </si>
  <si>
    <t>Hypothèses Biocarburants</t>
  </si>
  <si>
    <t>Biocarburant 1G</t>
  </si>
  <si>
    <t>Biocarburant 2G Essence</t>
  </si>
  <si>
    <t>Biocarburant 2G Diesel</t>
  </si>
  <si>
    <t>Part de biocarburants</t>
  </si>
  <si>
    <t>Source : Hypothèse DGEC</t>
  </si>
  <si>
    <t>Hypothèses Biogaz</t>
  </si>
  <si>
    <t>Injection (TWh)</t>
  </si>
  <si>
    <t>Hypothèses Solaire thermique</t>
  </si>
  <si>
    <t>TCAM 2023-2035</t>
  </si>
  <si>
    <t>Production (ktep)</t>
  </si>
  <si>
    <t>Résidentiel</t>
  </si>
  <si>
    <t>Source : Eurostat</t>
  </si>
  <si>
    <t>Production solaire thermique</t>
  </si>
  <si>
    <t>Résidentiel (ktep)</t>
  </si>
  <si>
    <t>Tertiaire (ktep)</t>
  </si>
  <si>
    <t>Source : Hypothèse Enerdata</t>
  </si>
  <si>
    <t>Le bilan du Fonds chaleur (2009-2015)</t>
  </si>
  <si>
    <t>4 septembre 2014 (mis à jour le 2 mai 2016)</t>
  </si>
  <si>
    <t>Chiffres clés</t>
  </si>
  <si>
    <t>Nombre de projets</t>
  </si>
  <si>
    <t>Montant des investissements éligibles (M€)</t>
  </si>
  <si>
    <t>Aide ADEME (M€)</t>
  </si>
  <si>
    <t>ktep ENR/an</t>
  </si>
  <si>
    <t>Aide ADEME en €/tep</t>
  </si>
  <si>
    <t>(20 ans)</t>
  </si>
  <si>
    <t>Accroissement annuel</t>
  </si>
  <si>
    <t>Accroissement 2010-2020</t>
  </si>
  <si>
    <t>Accroissement 2020-2025</t>
  </si>
  <si>
    <t>Bois BCIAT</t>
  </si>
  <si>
    <t>Industrie</t>
  </si>
  <si>
    <t>Bois hors BCIAT</t>
  </si>
  <si>
    <t>Collectif résidentiel (50%) + tertiaire (50%)</t>
  </si>
  <si>
    <t>Géothermie</t>
  </si>
  <si>
    <t>Réseau de chaleur</t>
  </si>
  <si>
    <t>Biogaz</t>
  </si>
  <si>
    <t>Réseau de gaz</t>
  </si>
  <si>
    <t>Solaire</t>
  </si>
  <si>
    <t>Collectif (volume marginal)</t>
  </si>
  <si>
    <t>Réseaux de chaleur</t>
  </si>
  <si>
    <t>Installation de récupération de chaleur fatale</t>
  </si>
  <si>
    <t>Les tep EnR des réseaux de chaleur ne représentent pas l’intégralité des tep EnR transportées par les réseaux aidés mais seulement celles supplémentaires produites par des installations EnR existantes (chaufferies bois, UIOM, etc).</t>
  </si>
  <si>
    <t>Ce bilan concerne les opérations d’investissements aidées par le fonds chaleur sur la période 2009-2015 (y compris celles abandonnées)</t>
  </si>
  <si>
    <t>Le bilan du BCIAT 2009-2015</t>
  </si>
  <si>
    <t>Répartition</t>
  </si>
  <si>
    <t>clinker</t>
  </si>
  <si>
    <t>papier</t>
  </si>
</sst>
</file>

<file path=xl/styles.xml><?xml version="1.0" encoding="utf-8"?>
<styleSheet xmlns="http://schemas.openxmlformats.org/spreadsheetml/2006/main">
  <numFmts count="18">
    <numFmt numFmtId="164" formatCode="GENERAL"/>
    <numFmt numFmtId="165" formatCode="@"/>
    <numFmt numFmtId="166" formatCode="0%"/>
    <numFmt numFmtId="167" formatCode="#,##0"/>
    <numFmt numFmtId="168" formatCode="0.0%"/>
    <numFmt numFmtId="169" formatCode="0.00"/>
    <numFmt numFmtId="170" formatCode="_-* #,##0,_€_-;\-* #,##0,_€_-;_-* \-??\ _€_-;_-@_-"/>
    <numFmt numFmtId="171" formatCode="_-* #,##0.00,_€_-;\-* #,##0.00,_€_-;_-* \-??\ _€_-;_-@_-"/>
    <numFmt numFmtId="172" formatCode="0.0"/>
    <numFmt numFmtId="173" formatCode="0"/>
    <numFmt numFmtId="174" formatCode="0.00%"/>
    <numFmt numFmtId="175" formatCode="0.000"/>
    <numFmt numFmtId="176" formatCode="#,##0.0"/>
    <numFmt numFmtId="177" formatCode="0.0000"/>
    <numFmt numFmtId="178" formatCode="#,##0.000"/>
    <numFmt numFmtId="179" formatCode="0.00000"/>
    <numFmt numFmtId="180" formatCode="#0"/>
    <numFmt numFmtId="181" formatCode="#0.00"/>
  </numFmts>
  <fonts count="95">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20"/>
      <color rgb="FF00758F"/>
      <name val="Calibri"/>
      <family val="2"/>
      <charset val="1"/>
    </font>
    <font>
      <sz val="20"/>
      <color rgb="FFEC6625"/>
      <name val="Calibri"/>
      <family val="2"/>
      <charset val="1"/>
    </font>
    <font>
      <b val="true"/>
      <sz val="11"/>
      <color rgb="FFFFFFFF"/>
      <name val="Calibri"/>
      <family val="2"/>
      <charset val="1"/>
    </font>
    <font>
      <b val="true"/>
      <sz val="11"/>
      <color rgb="FF000000"/>
      <name val="Calibri"/>
      <family val="2"/>
      <charset val="1"/>
    </font>
    <font>
      <b val="true"/>
      <vertAlign val="subscript"/>
      <sz val="11"/>
      <color rgb="FFFFFFFF"/>
      <name val="Calibri"/>
      <family val="2"/>
      <charset val="1"/>
    </font>
    <font>
      <sz val="11"/>
      <color rgb="FF000000"/>
      <name val="Calibri"/>
      <family val="2"/>
    </font>
    <font>
      <sz val="11"/>
      <color rgb="FFFF0000"/>
      <name val="Calibri"/>
      <family val="2"/>
      <charset val="1"/>
    </font>
    <font>
      <sz val="11"/>
      <color rgb="FF00B050"/>
      <name val="Calibri"/>
      <family val="2"/>
      <charset val="1"/>
    </font>
    <font>
      <sz val="11"/>
      <color rgb="FF2E75B6"/>
      <name val="Calibri"/>
      <family val="2"/>
      <charset val="1"/>
    </font>
    <font>
      <b val="true"/>
      <sz val="10"/>
      <color rgb="FFFFFFFF"/>
      <name val="Calibri"/>
      <family val="2"/>
      <charset val="1"/>
    </font>
    <font>
      <b val="true"/>
      <sz val="10"/>
      <color rgb="FF000000"/>
      <name val="Calibri"/>
      <family val="2"/>
      <charset val="1"/>
    </font>
    <font>
      <sz val="10"/>
      <color rgb="FF000000"/>
      <name val="Calibri"/>
      <family val="2"/>
      <charset val="1"/>
    </font>
    <font>
      <sz val="10"/>
      <color rgb="FF00B050"/>
      <name val="Calibri"/>
      <family val="2"/>
      <charset val="1"/>
    </font>
    <font>
      <b val="true"/>
      <i val="true"/>
      <sz val="10"/>
      <color rgb="FF000000"/>
      <name val="Calibri"/>
      <family val="2"/>
      <charset val="1"/>
    </font>
    <font>
      <b val="true"/>
      <sz val="10"/>
      <color rgb="FFFF0000"/>
      <name val="Calibri"/>
      <family val="2"/>
      <charset val="1"/>
    </font>
    <font>
      <sz val="10"/>
      <color rgb="FFFF0000"/>
      <name val="Calibri"/>
      <family val="2"/>
      <charset val="1"/>
    </font>
    <font>
      <b val="true"/>
      <sz val="9"/>
      <color rgb="FFFFFFFF"/>
      <name val="Calibri"/>
      <family val="2"/>
      <charset val="1"/>
    </font>
    <font>
      <sz val="10"/>
      <name val="Calibri"/>
      <family val="2"/>
      <charset val="1"/>
    </font>
    <font>
      <sz val="10"/>
      <color rgb="FF2E75B6"/>
      <name val="Calibri"/>
      <family val="2"/>
      <charset val="1"/>
    </font>
    <font>
      <b val="true"/>
      <sz val="11"/>
      <color rgb="FF000000"/>
      <name val="Arial"/>
      <family val="2"/>
      <charset val="1"/>
    </font>
    <font>
      <sz val="11"/>
      <color rgb="FFED7D31"/>
      <name val="OpenSymbol"/>
      <family val="0"/>
      <charset val="1"/>
    </font>
    <font>
      <sz val="7"/>
      <color rgb="FFED7D31"/>
      <name val="Times New Roman"/>
      <family val="1"/>
      <charset val="1"/>
    </font>
    <font>
      <sz val="11"/>
      <color rgb="FFED7D31"/>
      <name val="Arial"/>
      <family val="2"/>
      <charset val="1"/>
    </font>
    <font>
      <b val="true"/>
      <sz val="9"/>
      <color rgb="FF000000"/>
      <name val="Tahoma"/>
      <family val="2"/>
      <charset val="1"/>
    </font>
    <font>
      <sz val="9"/>
      <color rgb="FF000000"/>
      <name val="Tahoma"/>
      <family val="2"/>
      <charset val="1"/>
    </font>
    <font>
      <b val="true"/>
      <sz val="14"/>
      <color rgb="FF000000"/>
      <name val="Calibri"/>
      <family val="2"/>
      <charset val="1"/>
    </font>
    <font>
      <b val="true"/>
      <u val="single"/>
      <sz val="12"/>
      <color rgb="FF000000"/>
      <name val="Wingdings"/>
      <family val="0"/>
      <charset val="2"/>
    </font>
    <font>
      <b val="true"/>
      <u val="single"/>
      <sz val="12"/>
      <color rgb="FF000000"/>
      <name val="Calibri"/>
      <family val="2"/>
      <charset val="1"/>
    </font>
    <font>
      <b val="true"/>
      <u val="single"/>
      <sz val="11"/>
      <color rgb="FF000000"/>
      <name val="Calibri"/>
      <family val="2"/>
      <charset val="1"/>
    </font>
    <font>
      <strike val="true"/>
      <sz val="11"/>
      <color rgb="FF000000"/>
      <name val="Calibri"/>
      <family val="2"/>
      <charset val="1"/>
    </font>
    <font>
      <b val="true"/>
      <sz val="10"/>
      <name val="Calibri"/>
      <family val="2"/>
      <charset val="1"/>
    </font>
    <font>
      <b val="true"/>
      <sz val="20"/>
      <color rgb="FF000000"/>
      <name val="Calibri"/>
      <family val="2"/>
      <charset val="1"/>
    </font>
    <font>
      <b val="true"/>
      <sz val="16"/>
      <color rgb="FF000000"/>
      <name val="Calibri"/>
      <family val="2"/>
      <charset val="1"/>
    </font>
    <font>
      <b val="true"/>
      <sz val="18"/>
      <color rgb="FF000000"/>
      <name val="Calibri"/>
      <family val="2"/>
      <charset val="1"/>
    </font>
    <font>
      <b val="true"/>
      <u val="single"/>
      <sz val="11"/>
      <name val="Calibri"/>
      <family val="2"/>
      <charset val="1"/>
    </font>
    <font>
      <b val="true"/>
      <sz val="11"/>
      <color rgb="FFFFFF00"/>
      <name val="Calibri"/>
      <family val="2"/>
      <charset val="1"/>
    </font>
    <font>
      <b val="true"/>
      <sz val="11"/>
      <color rgb="FFFF0000"/>
      <name val="Calibri"/>
      <family val="2"/>
      <charset val="1"/>
    </font>
    <font>
      <sz val="8"/>
      <color rgb="FF000000"/>
      <name val="Calibri"/>
      <family val="2"/>
      <charset val="1"/>
    </font>
    <font>
      <b val="true"/>
      <i val="true"/>
      <sz val="10"/>
      <color rgb="FFFFFFFF"/>
      <name val="Calibri"/>
      <family val="2"/>
      <charset val="1"/>
    </font>
    <font>
      <b val="true"/>
      <sz val="11"/>
      <name val="Calibri"/>
      <family val="2"/>
      <charset val="1"/>
    </font>
    <font>
      <i val="true"/>
      <sz val="10"/>
      <color rgb="FF000000"/>
      <name val="Calibri"/>
      <family val="2"/>
      <charset val="1"/>
    </font>
    <font>
      <sz val="8"/>
      <color rgb="FF000000"/>
      <name val="Verdana"/>
      <family val="2"/>
      <charset val="1"/>
    </font>
    <font>
      <b val="true"/>
      <sz val="12"/>
      <color rgb="FF000000"/>
      <name val="Wingdings"/>
      <family val="0"/>
      <charset val="2"/>
    </font>
    <font>
      <b val="true"/>
      <sz val="12"/>
      <color rgb="FF000000"/>
      <name val="Calibri"/>
      <family val="2"/>
      <charset val="1"/>
    </font>
    <font>
      <sz val="11"/>
      <name val="Calibri"/>
      <family val="2"/>
      <charset val="1"/>
    </font>
    <font>
      <b val="true"/>
      <sz val="12"/>
      <color rgb="FF000000"/>
      <name val="Arial"/>
      <family val="2"/>
      <charset val="1"/>
    </font>
    <font>
      <sz val="11"/>
      <color rgb="FF000000"/>
      <name val="OpenSymbol"/>
      <family val="0"/>
      <charset val="1"/>
    </font>
    <font>
      <sz val="7"/>
      <color rgb="FF000000"/>
      <name val="Times New Roman"/>
      <family val="1"/>
      <charset val="1"/>
    </font>
    <font>
      <sz val="11"/>
      <color rgb="FFFF0000"/>
      <name val="Arial"/>
      <family val="2"/>
      <charset val="1"/>
    </font>
    <font>
      <sz val="11"/>
      <color rgb="FF000000"/>
      <name val="Arial"/>
      <family val="2"/>
      <charset val="1"/>
    </font>
    <font>
      <b val="true"/>
      <sz val="16"/>
      <color rgb="FF000000"/>
      <name val="Calibri"/>
      <family val="2"/>
    </font>
    <font>
      <b val="true"/>
      <sz val="12"/>
      <color rgb="FFFFFFFF"/>
      <name val="Calibri"/>
      <family val="2"/>
      <charset val="1"/>
    </font>
    <font>
      <b val="true"/>
      <sz val="10"/>
      <name val="Arial"/>
      <family val="2"/>
      <charset val="1"/>
    </font>
    <font>
      <b val="true"/>
      <sz val="10"/>
      <color rgb="FF000000"/>
      <name val="Arial"/>
      <family val="2"/>
      <charset val="1"/>
    </font>
    <font>
      <i val="true"/>
      <sz val="11"/>
      <color rgb="FF000000"/>
      <name val="Arial"/>
      <family val="2"/>
      <charset val="1"/>
    </font>
    <font>
      <b val="true"/>
      <sz val="11"/>
      <name val="Arial"/>
      <family val="2"/>
      <charset val="1"/>
    </font>
    <font>
      <sz val="8"/>
      <name val="Arial"/>
      <family val="2"/>
      <charset val="1"/>
    </font>
    <font>
      <b val="true"/>
      <sz val="8"/>
      <color rgb="FF000000"/>
      <name val="Arial"/>
      <family val="2"/>
      <charset val="1"/>
    </font>
    <font>
      <sz val="9"/>
      <name val="Arial"/>
      <family val="2"/>
      <charset val="1"/>
    </font>
    <font>
      <sz val="9"/>
      <color rgb="FF000000"/>
      <name val="Arial"/>
      <family val="2"/>
      <charset val="1"/>
    </font>
    <font>
      <b val="true"/>
      <sz val="9"/>
      <name val="Arial"/>
      <family val="2"/>
      <charset val="1"/>
    </font>
    <font>
      <i val="true"/>
      <sz val="9"/>
      <name val="Arial"/>
      <family val="2"/>
      <charset val="1"/>
    </font>
    <font>
      <i val="true"/>
      <sz val="11"/>
      <color rgb="FF000000"/>
      <name val="Calibri"/>
      <family val="2"/>
      <charset val="1"/>
    </font>
    <font>
      <sz val="12"/>
      <color rgb="FF000000"/>
      <name val="Calibri"/>
      <family val="2"/>
      <charset val="1"/>
    </font>
    <font>
      <sz val="11"/>
      <name val="Arial"/>
      <family val="2"/>
      <charset val="1"/>
    </font>
    <font>
      <i val="true"/>
      <sz val="12"/>
      <name val="Arial"/>
      <family val="2"/>
      <charset val="1"/>
    </font>
    <font>
      <sz val="12"/>
      <color rgb="FF000000"/>
      <name val="Arial"/>
      <family val="2"/>
      <charset val="1"/>
    </font>
    <font>
      <i val="true"/>
      <sz val="11"/>
      <name val="Arial"/>
      <family val="2"/>
      <charset val="1"/>
    </font>
    <font>
      <i val="true"/>
      <sz val="12"/>
      <color rgb="FF000000"/>
      <name val="Arial"/>
      <family val="2"/>
      <charset val="1"/>
    </font>
    <font>
      <b val="true"/>
      <sz val="18"/>
      <color rgb="FFFFFFFF"/>
      <name val="Calibri"/>
      <family val="2"/>
      <charset val="1"/>
    </font>
    <font>
      <sz val="20"/>
      <color rgb="FF000000"/>
      <name val="Calibri"/>
      <family val="2"/>
      <charset val="1"/>
    </font>
    <font>
      <b val="true"/>
      <i val="true"/>
      <sz val="16"/>
      <color rgb="FF000000"/>
      <name val="Calibri"/>
      <family val="2"/>
      <charset val="1"/>
    </font>
    <font>
      <sz val="16"/>
      <color rgb="FF000000"/>
      <name val="Calibri"/>
      <family val="2"/>
      <charset val="1"/>
    </font>
    <font>
      <sz val="11"/>
      <color rgb="FFFFFFFF"/>
      <name val="Calibri"/>
      <family val="2"/>
      <charset val="1"/>
    </font>
    <font>
      <u val="single"/>
      <sz val="11"/>
      <color rgb="FF000000"/>
      <name val="Calibri"/>
      <family val="2"/>
      <charset val="1"/>
    </font>
    <font>
      <sz val="11"/>
      <color rgb="FFFF0000"/>
      <name val="OpenSymbol"/>
      <family val="0"/>
      <charset val="1"/>
    </font>
    <font>
      <sz val="7"/>
      <color rgb="FFFF0000"/>
      <name val="Times New Roman"/>
      <family val="1"/>
      <charset val="1"/>
    </font>
    <font>
      <vertAlign val="superscript"/>
      <sz val="11"/>
      <color rgb="FF000000"/>
      <name val="Arial"/>
      <family val="2"/>
      <charset val="1"/>
    </font>
    <font>
      <sz val="12"/>
      <color rgb="FF000000"/>
      <name val="Calibri"/>
      <family val="2"/>
    </font>
    <font>
      <b val="true"/>
      <sz val="14"/>
      <color rgb="FFFFFFFF"/>
      <name val="Calibri"/>
      <family val="2"/>
      <charset val="1"/>
    </font>
    <font>
      <sz val="10"/>
      <color rgb="FF000000"/>
      <name val="Arial"/>
      <family val="2"/>
      <charset val="1"/>
    </font>
    <font>
      <b val="true"/>
      <sz val="14"/>
      <name val="Calibri"/>
      <family val="2"/>
      <charset val="1"/>
    </font>
    <font>
      <b val="true"/>
      <sz val="8"/>
      <color rgb="FF333399"/>
      <name val="Verdana"/>
      <family val="2"/>
      <charset val="1"/>
    </font>
    <font>
      <b val="true"/>
      <sz val="9"/>
      <color rgb="FF000000"/>
      <name val="Calibri"/>
      <family val="2"/>
      <charset val="1"/>
    </font>
    <font>
      <sz val="9"/>
      <color rgb="FF000000"/>
      <name val="Calibri"/>
      <family val="2"/>
      <charset val="1"/>
    </font>
    <font>
      <b val="true"/>
      <i val="true"/>
      <sz val="11"/>
      <color rgb="FF000000"/>
      <name val="Calibri"/>
      <family val="2"/>
      <charset val="1"/>
    </font>
    <font>
      <b val="true"/>
      <sz val="12"/>
      <name val="Calibri"/>
      <family val="2"/>
      <charset val="1"/>
    </font>
    <font>
      <sz val="10"/>
      <color rgb="FF800000"/>
      <name val="Arial"/>
      <family val="2"/>
      <charset val="1"/>
    </font>
    <font>
      <i val="true"/>
      <sz val="10"/>
      <name val="Calibri"/>
      <family val="2"/>
      <charset val="1"/>
    </font>
    <font>
      <sz val="14"/>
      <color rgb="FFFFFFFF"/>
      <name val="Calibri"/>
      <family val="2"/>
      <charset val="1"/>
    </font>
  </fonts>
  <fills count="23">
    <fill>
      <patternFill patternType="none"/>
    </fill>
    <fill>
      <patternFill patternType="gray125"/>
    </fill>
    <fill>
      <patternFill patternType="solid">
        <fgColor rgb="FFFFBFBF"/>
        <bgColor rgb="FFFFC7CE"/>
      </patternFill>
    </fill>
    <fill>
      <patternFill patternType="solid">
        <fgColor rgb="FFFFFFFF"/>
        <bgColor rgb="FFE7E6E6"/>
      </patternFill>
    </fill>
    <fill>
      <patternFill patternType="solid">
        <fgColor rgb="FF00758F"/>
        <bgColor rgb="FF008080"/>
      </patternFill>
    </fill>
    <fill>
      <patternFill patternType="solid">
        <fgColor rgb="FFFFFF00"/>
        <bgColor rgb="FFFFFF00"/>
      </patternFill>
    </fill>
    <fill>
      <patternFill patternType="solid">
        <fgColor rgb="FF4BBD9F"/>
        <bgColor rgb="FF00B050"/>
      </patternFill>
    </fill>
    <fill>
      <patternFill patternType="solid">
        <fgColor rgb="FFD9D9D9"/>
        <bgColor rgb="FFD6DCE5"/>
      </patternFill>
    </fill>
    <fill>
      <patternFill patternType="solid">
        <fgColor rgb="FFD0CECE"/>
        <bgColor rgb="FFD9D9D9"/>
      </patternFill>
    </fill>
    <fill>
      <patternFill patternType="solid">
        <fgColor rgb="FFE7E6E6"/>
        <bgColor rgb="FFD6DCE5"/>
      </patternFill>
    </fill>
    <fill>
      <patternFill patternType="solid">
        <fgColor rgb="FFFF0000"/>
        <bgColor rgb="FF9C0006"/>
      </patternFill>
    </fill>
    <fill>
      <patternFill patternType="solid">
        <fgColor rgb="FFED7D31"/>
        <bgColor rgb="FFEC6625"/>
      </patternFill>
    </fill>
    <fill>
      <patternFill patternType="solid">
        <fgColor rgb="FF993300"/>
        <bgColor rgb="FF993366"/>
      </patternFill>
    </fill>
    <fill>
      <patternFill patternType="solid">
        <fgColor rgb="FFFFC000"/>
        <bgColor rgb="FFFF9900"/>
      </patternFill>
    </fill>
    <fill>
      <patternFill patternType="solid">
        <fgColor rgb="FF808080"/>
        <bgColor rgb="FF969696"/>
      </patternFill>
    </fill>
    <fill>
      <patternFill patternType="solid">
        <fgColor rgb="FFFF9900"/>
        <bgColor rgb="FFED7D31"/>
      </patternFill>
    </fill>
    <fill>
      <patternFill patternType="solid">
        <fgColor rgb="FF969696"/>
        <bgColor rgb="FF808080"/>
      </patternFill>
    </fill>
    <fill>
      <patternFill patternType="solid">
        <fgColor rgb="FFC0C0C0"/>
        <bgColor rgb="FFD0CECE"/>
      </patternFill>
    </fill>
    <fill>
      <patternFill patternType="solid">
        <fgColor rgb="FFCCFFCC"/>
        <bgColor rgb="FFCCFFFF"/>
      </patternFill>
    </fill>
    <fill>
      <patternFill patternType="solid">
        <fgColor rgb="FFCCFFFF"/>
        <bgColor rgb="FFCCFFCC"/>
      </patternFill>
    </fill>
    <fill>
      <patternFill patternType="solid">
        <fgColor rgb="FF99CCFF"/>
        <bgColor rgb="FFC0C0C0"/>
      </patternFill>
    </fill>
    <fill>
      <patternFill patternType="solid">
        <fgColor rgb="FFFFCC99"/>
        <bgColor rgb="FFFFBFBF"/>
      </patternFill>
    </fill>
    <fill>
      <patternFill patternType="solid">
        <fgColor rgb="FFD6DCE5"/>
        <bgColor rgb="FFD9D9D9"/>
      </patternFill>
    </fill>
  </fills>
  <borders count="60">
    <border diagonalUp="false" diagonalDown="false">
      <left/>
      <right/>
      <top/>
      <bottom/>
      <diagonal/>
    </border>
    <border diagonalUp="false" diagonalDown="false">
      <left style="thin"/>
      <right style="thin"/>
      <top style="thin"/>
      <bottom style="thin"/>
      <diagonal/>
    </border>
    <border diagonalUp="false" diagonalDown="false">
      <left style="medium">
        <color rgb="FF00758F"/>
      </left>
      <right style="medium">
        <color rgb="FF00758F"/>
      </right>
      <top style="medium">
        <color rgb="FF00758F"/>
      </top>
      <bottom style="medium">
        <color rgb="FF00758F"/>
      </bottom>
      <diagonal/>
    </border>
    <border diagonalUp="false" diagonalDown="false">
      <left style="medium">
        <color rgb="FF00758F"/>
      </left>
      <right/>
      <top style="medium">
        <color rgb="FF00758F"/>
      </top>
      <bottom style="medium">
        <color rgb="FF00758F"/>
      </bottom>
      <diagonal/>
    </border>
    <border diagonalUp="false" diagonalDown="false">
      <left/>
      <right/>
      <top style="medium">
        <color rgb="FF00758F"/>
      </top>
      <bottom style="medium">
        <color rgb="FF00758F"/>
      </bottom>
      <diagonal/>
    </border>
    <border diagonalUp="false" diagonalDown="false">
      <left/>
      <right style="medium">
        <color rgb="FF00758F"/>
      </right>
      <top style="medium">
        <color rgb="FF00758F"/>
      </top>
      <bottom style="medium">
        <color rgb="FF00758F"/>
      </bottom>
      <diagonal/>
    </border>
    <border diagonalUp="false" diagonalDown="false">
      <left style="hair"/>
      <right/>
      <top/>
      <bottom/>
      <diagonal/>
    </border>
    <border diagonalUp="false" diagonalDown="false">
      <left/>
      <right style="hair"/>
      <top/>
      <bottom/>
      <diagonal/>
    </border>
    <border diagonalUp="false" diagonalDown="false">
      <left style="thin"/>
      <right/>
      <top/>
      <bottom style="thick"/>
      <diagonal/>
    </border>
    <border diagonalUp="false" diagonalDown="false">
      <left/>
      <right/>
      <top/>
      <bottom style="thick"/>
      <diagonal/>
    </border>
    <border diagonalUp="false" diagonalDown="true">
      <left/>
      <right style="thin"/>
      <top/>
      <bottom style="thick"/>
      <diagonal style="thick"/>
    </border>
    <border diagonalUp="true" diagonalDown="false">
      <left/>
      <right style="thin"/>
      <top style="thick"/>
      <bottom/>
      <diagonal style="thick"/>
    </border>
    <border diagonalUp="false" diagonalDown="false">
      <left style="thin"/>
      <right style="thin"/>
      <top/>
      <bottom/>
      <diagonal/>
    </border>
    <border diagonalUp="false" diagonalDown="false">
      <left/>
      <right style="thin"/>
      <top/>
      <bottom/>
      <diagonal/>
    </border>
    <border diagonalUp="false" diagonalDown="false">
      <left style="thin"/>
      <right/>
      <top/>
      <bottom/>
      <diagonal/>
    </border>
    <border diagonalUp="false" diagonalDown="false">
      <left/>
      <right/>
      <top style="medium">
        <color rgb="FF00758F"/>
      </top>
      <bottom/>
      <diagonal/>
    </border>
    <border diagonalUp="false" diagonalDown="false">
      <left style="medium"/>
      <right/>
      <top style="medium"/>
      <bottom style="medium">
        <color rgb="FF00758F"/>
      </bottom>
      <diagonal/>
    </border>
    <border diagonalUp="false" diagonalDown="false">
      <left/>
      <right/>
      <top style="medium"/>
      <bottom/>
      <diagonal/>
    </border>
    <border diagonalUp="false" diagonalDown="false">
      <left/>
      <right/>
      <top style="medium"/>
      <bottom style="medium">
        <color rgb="FF00758F"/>
      </bottom>
      <diagonal/>
    </border>
    <border diagonalUp="false" diagonalDown="false">
      <left/>
      <right style="medium"/>
      <top style="medium"/>
      <bottom style="medium">
        <color rgb="FF00758F"/>
      </bottom>
      <diagonal/>
    </border>
    <border diagonalUp="false" diagonalDown="false">
      <left style="medium"/>
      <right/>
      <top style="medium">
        <color rgb="FF00758F"/>
      </top>
      <bottom/>
      <diagonal/>
    </border>
    <border diagonalUp="false" diagonalDown="false">
      <left/>
      <right style="medium"/>
      <top style="medium">
        <color rgb="FF00758F"/>
      </top>
      <bottom/>
      <diagonal/>
    </border>
    <border diagonalUp="false" diagonalDown="false">
      <left style="medium"/>
      <right/>
      <top style="medium">
        <color rgb="FF00758F"/>
      </top>
      <bottom style="medium">
        <color rgb="FF00758F"/>
      </bottom>
      <diagonal/>
    </border>
    <border diagonalUp="false" diagonalDown="false">
      <left/>
      <right style="medium"/>
      <top/>
      <bottom/>
      <diagonal/>
    </border>
    <border diagonalUp="false" diagonalDown="false">
      <left style="medium"/>
      <right/>
      <top/>
      <bottom/>
      <diagonal/>
    </border>
    <border diagonalUp="false" diagonalDown="false">
      <left style="medium"/>
      <right/>
      <top style="medium">
        <color rgb="FF00758F"/>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color rgb="FF00758F"/>
      </left>
      <right/>
      <top style="medium">
        <color rgb="FF00758F"/>
      </top>
      <bottom/>
      <diagonal/>
    </border>
    <border diagonalUp="false" diagonalDown="false">
      <left style="thin"/>
      <right/>
      <top style="medium">
        <color rgb="FF00758F"/>
      </top>
      <bottom/>
      <diagonal/>
    </border>
    <border diagonalUp="false" diagonalDown="false">
      <left/>
      <right style="medium">
        <color rgb="FF00758F"/>
      </right>
      <top style="medium">
        <color rgb="FF00758F"/>
      </top>
      <bottom/>
      <diagonal/>
    </border>
    <border diagonalUp="false" diagonalDown="false">
      <left style="medium">
        <color rgb="FF00758F"/>
      </left>
      <right/>
      <top/>
      <bottom/>
      <diagonal/>
    </border>
    <border diagonalUp="false" diagonalDown="false">
      <left/>
      <right style="medium">
        <color rgb="FF00758F"/>
      </right>
      <top/>
      <bottom/>
      <diagonal/>
    </border>
    <border diagonalUp="false" diagonalDown="false">
      <left style="medium">
        <color rgb="FF00758F"/>
      </left>
      <right/>
      <top/>
      <bottom style="medium">
        <color rgb="FF00758F"/>
      </bottom>
      <diagonal/>
    </border>
    <border diagonalUp="false" diagonalDown="false">
      <left/>
      <right/>
      <top/>
      <bottom style="medium">
        <color rgb="FF00758F"/>
      </bottom>
      <diagonal/>
    </border>
    <border diagonalUp="false" diagonalDown="false">
      <left style="thin"/>
      <right/>
      <top/>
      <bottom style="medium">
        <color rgb="FF00758F"/>
      </bottom>
      <diagonal/>
    </border>
    <border diagonalUp="false" diagonalDown="false">
      <left/>
      <right style="medium">
        <color rgb="FF00758F"/>
      </right>
      <top/>
      <bottom style="medium">
        <color rgb="FF00758F"/>
      </bottom>
      <diagonal/>
    </border>
    <border diagonalUp="false" diagonalDown="false">
      <left style="medium">
        <color rgb="FF333399"/>
      </left>
      <right/>
      <top style="medium">
        <color rgb="FF333399"/>
      </top>
      <bottom style="medium">
        <color rgb="FF333399"/>
      </bottom>
      <diagonal/>
    </border>
    <border diagonalUp="false" diagonalDown="false">
      <left/>
      <right style="medium">
        <color rgb="FF333399"/>
      </right>
      <top style="medium">
        <color rgb="FF00758F"/>
      </top>
      <bottom style="medium">
        <color rgb="FF00758F"/>
      </bottom>
      <diagonal/>
    </border>
    <border diagonalUp="false" diagonalDown="false">
      <left/>
      <right style="thin"/>
      <top/>
      <bottom style="thin"/>
      <diagonal/>
    </border>
    <border diagonalUp="false" diagonalDown="false">
      <left style="thin"/>
      <right style="thin"/>
      <top/>
      <bottom style="thin"/>
      <diagonal/>
    </border>
    <border diagonalUp="false" diagonalDown="false">
      <left/>
      <right/>
      <top/>
      <bottom style="thin"/>
      <diagonal/>
    </border>
    <border diagonalUp="false" diagonalDown="false">
      <left/>
      <right style="thin"/>
      <top style="thin"/>
      <bottom/>
      <diagonal/>
    </border>
    <border diagonalUp="false" diagonalDown="false">
      <left style="thin"/>
      <right style="thin"/>
      <top style="thin"/>
      <bottom/>
      <diagonal/>
    </border>
    <border diagonalUp="false" diagonalDown="false">
      <left/>
      <right/>
      <top style="thin"/>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style="thin"/>
      <right/>
      <top/>
      <bottom style="thin"/>
      <diagonal/>
    </border>
    <border diagonalUp="false" diagonalDown="false">
      <left style="thin">
        <color rgb="FF00758F"/>
      </left>
      <right/>
      <top style="thin">
        <color rgb="FF00758F"/>
      </top>
      <bottom style="thin"/>
      <diagonal/>
    </border>
    <border diagonalUp="false" diagonalDown="false">
      <left/>
      <right/>
      <top style="thin">
        <color rgb="FF00758F"/>
      </top>
      <bottom style="thin"/>
      <diagonal/>
    </border>
    <border diagonalUp="false" diagonalDown="false">
      <left/>
      <right style="thin">
        <color rgb="FF00758F"/>
      </right>
      <top style="thin">
        <color rgb="FF00758F"/>
      </top>
      <bottom style="thin"/>
      <diagonal/>
    </border>
    <border diagonalUp="false" diagonalDown="false">
      <left/>
      <right style="thin"/>
      <top style="medium">
        <color rgb="FF00758F"/>
      </top>
      <bottom style="medium">
        <color rgb="FF00758F"/>
      </bottom>
      <diagonal/>
    </border>
    <border diagonalUp="false" diagonalDown="false">
      <left style="medium">
        <color rgb="FF00758F"/>
      </left>
      <right style="medium">
        <color rgb="FF00758F"/>
      </right>
      <top style="medium">
        <color rgb="FF00758F"/>
      </top>
      <bottom/>
      <diagonal/>
    </border>
    <border diagonalUp="false" diagonalDown="false">
      <left style="medium">
        <color rgb="FF00758F"/>
      </left>
      <right style="medium">
        <color rgb="FF00758F"/>
      </right>
      <top/>
      <bottom style="medium">
        <color rgb="FF00758F"/>
      </bottom>
      <diagonal/>
    </border>
    <border diagonalUp="false" diagonalDown="false">
      <left style="medium">
        <color rgb="FF00758F"/>
      </left>
      <right style="medium">
        <color rgb="FF00758F"/>
      </right>
      <top/>
      <bottom/>
      <diagonal/>
    </border>
    <border diagonalUp="false" diagonalDown="false">
      <left style="medium"/>
      <right/>
      <top style="thin"/>
      <bottom/>
      <diagonal/>
    </border>
    <border diagonalUp="false" diagonalDown="false">
      <left style="medium"/>
      <right/>
      <top style="thin"/>
      <bottom style="thin"/>
      <diagonal/>
    </border>
    <border diagonalUp="false" diagonalDown="false">
      <left style="medium"/>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5" fontId="4" fillId="2" borderId="1" applyFont="true" applyBorder="true" applyAlignment="true" applyProtection="true">
      <alignment horizontal="general" vertical="center" textRotation="0" wrapText="true" indent="0" shrinkToFit="false"/>
      <protection locked="true" hidden="false"/>
    </xf>
  </cellStyleXfs>
  <cellXfs count="82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3" borderId="0" xfId="20" applyFont="true" applyBorder="true" applyAlignment="true" applyProtection="false">
      <alignment horizontal="general" vertical="bottom" textRotation="0" wrapText="false" indent="0" shrinkToFit="false"/>
      <protection locked="true" hidden="false"/>
    </xf>
    <xf numFmtId="164" fontId="5" fillId="3" borderId="0" xfId="20" applyFont="true" applyBorder="true" applyAlignment="true" applyProtection="false">
      <alignment horizontal="center" vertical="bottom" textRotation="0" wrapText="false" indent="0" shrinkToFit="false"/>
      <protection locked="true" hidden="false"/>
    </xf>
    <xf numFmtId="164" fontId="6" fillId="3" borderId="0" xfId="20" applyFont="true" applyBorder="true" applyAlignment="true" applyProtection="false">
      <alignment horizontal="center" vertical="center"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7" fillId="4" borderId="2" xfId="0" applyFont="true" applyBorder="true" applyAlignment="true" applyProtection="false">
      <alignment horizontal="center" vertical="bottom" textRotation="0" wrapText="false" indent="0" shrinkToFit="false"/>
      <protection locked="true" hidden="false"/>
    </xf>
    <xf numFmtId="164" fontId="7" fillId="4" borderId="3" xfId="0" applyFont="true" applyBorder="true" applyAlignment="true" applyProtection="false">
      <alignment horizontal="center" vertical="bottom" textRotation="0" wrapText="false" indent="0" shrinkToFit="false"/>
      <protection locked="true" hidden="false"/>
    </xf>
    <xf numFmtId="164" fontId="7" fillId="3" borderId="0" xfId="0" applyFont="true" applyBorder="true" applyAlignment="true" applyProtection="false">
      <alignment horizontal="center" vertical="bottom" textRotation="0" wrapText="false" indent="0" shrinkToFit="false"/>
      <protection locked="true" hidden="false"/>
    </xf>
    <xf numFmtId="164" fontId="0" fillId="3" borderId="0" xfId="0" applyFont="true" applyBorder="false" applyAlignment="true" applyProtection="false">
      <alignment horizontal="center" vertical="bottom"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center" vertical="center" textRotation="0" wrapText="false" indent="0" shrinkToFit="false"/>
      <protection locked="true" hidden="false"/>
    </xf>
    <xf numFmtId="164" fontId="7" fillId="4" borderId="2" xfId="0" applyFont="true" applyBorder="true" applyAlignment="true" applyProtection="false">
      <alignment horizontal="center" vertical="center" textRotation="0" wrapText="false" indent="0" shrinkToFit="false"/>
      <protection locked="true" hidden="false"/>
    </xf>
    <xf numFmtId="164" fontId="8" fillId="3" borderId="0" xfId="0" applyFont="true" applyBorder="true" applyAlignment="true" applyProtection="false">
      <alignment horizontal="center" vertical="center" textRotation="0" wrapText="false" indent="0" shrinkToFit="false"/>
      <protection locked="true" hidden="false"/>
    </xf>
    <xf numFmtId="164" fontId="7" fillId="4" borderId="2" xfId="0" applyFont="true" applyBorder="true" applyAlignment="true" applyProtection="false">
      <alignment horizontal="center" vertical="center" textRotation="0" wrapText="true" indent="0" shrinkToFit="false"/>
      <protection locked="true" hidden="false"/>
    </xf>
    <xf numFmtId="164" fontId="8" fillId="3" borderId="0" xfId="0" applyFont="true" applyBorder="true" applyAlignment="true" applyProtection="false">
      <alignment horizontal="center" vertical="center" textRotation="0" wrapText="tru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3" borderId="2" xfId="0" applyFont="true" applyBorder="true" applyAlignment="true" applyProtection="false">
      <alignment horizontal="center" vertical="center" textRotation="0" wrapText="false" indent="0" shrinkToFit="false"/>
      <protection locked="true" hidden="false"/>
    </xf>
    <xf numFmtId="164" fontId="0" fillId="3" borderId="2" xfId="0" applyFont="true" applyBorder="true" applyAlignment="true" applyProtection="false">
      <alignment horizontal="center" vertical="center" textRotation="0" wrapText="true" indent="0" shrinkToFit="false"/>
      <protection locked="true" hidden="false"/>
    </xf>
    <xf numFmtId="164" fontId="0" fillId="3" borderId="0" xfId="0" applyFont="true" applyBorder="true" applyAlignment="true" applyProtection="false">
      <alignment horizontal="center" vertical="center" textRotation="0" wrapText="true" indent="0" shrinkToFit="false"/>
      <protection locked="true" hidden="false"/>
    </xf>
    <xf numFmtId="164" fontId="8" fillId="3" borderId="3" xfId="0" applyFont="true" applyBorder="true" applyAlignment="true" applyProtection="false">
      <alignment horizontal="center" vertical="center" textRotation="0" wrapText="false" indent="0" shrinkToFit="false"/>
      <protection locked="true" hidden="false"/>
    </xf>
    <xf numFmtId="164" fontId="8" fillId="3" borderId="4" xfId="0" applyFont="true" applyBorder="true" applyAlignment="true" applyProtection="false">
      <alignment horizontal="center" vertical="center" textRotation="0" wrapText="false" indent="0" shrinkToFit="false"/>
      <protection locked="true" hidden="false"/>
    </xf>
    <xf numFmtId="164" fontId="8" fillId="3" borderId="5" xfId="0" applyFont="true" applyBorder="true" applyAlignment="true" applyProtection="false">
      <alignment horizontal="center" vertical="center" textRotation="0" wrapText="false" indent="0" shrinkToFit="false"/>
      <protection locked="true" hidden="false"/>
    </xf>
    <xf numFmtId="164" fontId="8" fillId="3" borderId="2" xfId="0" applyFont="true" applyBorder="true" applyAlignment="true" applyProtection="false">
      <alignment horizontal="center" vertical="center" textRotation="0" wrapText="false" indent="0" shrinkToFit="false"/>
      <protection locked="true" hidden="false"/>
    </xf>
    <xf numFmtId="166" fontId="0" fillId="3" borderId="2" xfId="19" applyFont="true" applyBorder="true" applyAlignment="true" applyProtection="true">
      <alignment horizontal="center" vertical="center" textRotation="0" wrapText="false" indent="0" shrinkToFit="false"/>
      <protection locked="true" hidden="false"/>
    </xf>
    <xf numFmtId="164" fontId="7" fillId="4" borderId="2" xfId="0" applyFont="true" applyBorder="tru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7" fontId="0" fillId="3" borderId="2" xfId="0" applyFont="true" applyBorder="true" applyAlignment="true" applyProtection="false">
      <alignment horizontal="right" vertical="center" textRotation="0" wrapText="false" indent="0" shrinkToFit="false"/>
      <protection locked="true" hidden="false"/>
    </xf>
    <xf numFmtId="164" fontId="0" fillId="3" borderId="3" xfId="0" applyFont="true" applyBorder="true" applyAlignment="true" applyProtection="false">
      <alignment horizontal="center" vertical="center" textRotation="0" wrapText="false" indent="0" shrinkToFit="false"/>
      <protection locked="true" hidden="false"/>
    </xf>
    <xf numFmtId="164" fontId="0" fillId="3" borderId="4" xfId="0" applyFont="true" applyBorder="true" applyAlignment="true" applyProtection="false">
      <alignment horizontal="general" vertical="center" textRotation="0" wrapText="false" indent="0" shrinkToFit="false"/>
      <protection locked="true" hidden="false"/>
    </xf>
    <xf numFmtId="164" fontId="0" fillId="3" borderId="5" xfId="0" applyFont="true" applyBorder="true" applyAlignment="true" applyProtection="false">
      <alignment horizontal="general" vertical="center" textRotation="0" wrapText="false" indent="0" shrinkToFit="false"/>
      <protection locked="true" hidden="false"/>
    </xf>
    <xf numFmtId="164" fontId="0" fillId="3" borderId="2" xfId="0" applyFont="true" applyBorder="true" applyAlignment="true" applyProtection="false">
      <alignment horizontal="general" vertical="center" textRotation="0" wrapText="false" indent="0" shrinkToFit="false"/>
      <protection locked="true" hidden="false"/>
    </xf>
    <xf numFmtId="166" fontId="0" fillId="3" borderId="2" xfId="19" applyFont="true" applyBorder="true" applyAlignment="true" applyProtection="true">
      <alignment horizontal="right" vertical="center" textRotation="0" wrapText="false" indent="0" shrinkToFit="false"/>
      <protection locked="true" hidden="false"/>
    </xf>
    <xf numFmtId="167" fontId="0" fillId="3" borderId="0" xfId="0" applyFont="true" applyBorder="true" applyAlignment="true" applyProtection="false">
      <alignment horizontal="right" vertical="center" textRotation="0" wrapText="false" indent="0" shrinkToFit="false"/>
      <protection locked="true" hidden="false"/>
    </xf>
    <xf numFmtId="164" fontId="0" fillId="3" borderId="4" xfId="0" applyFont="true" applyBorder="true" applyAlignment="true" applyProtection="false">
      <alignment horizontal="left" vertical="center" textRotation="0" wrapText="false" indent="0" shrinkToFit="false"/>
      <protection locked="true" hidden="false"/>
    </xf>
    <xf numFmtId="167" fontId="0" fillId="3" borderId="4" xfId="0" applyFont="true" applyBorder="true" applyAlignment="true" applyProtection="false">
      <alignment horizontal="right" vertical="center" textRotation="0" wrapText="false" indent="0" shrinkToFit="false"/>
      <protection locked="true" hidden="false"/>
    </xf>
    <xf numFmtId="164" fontId="0" fillId="3" borderId="0" xfId="0" applyFont="true" applyBorder="true" applyAlignment="true" applyProtection="false">
      <alignment horizontal="general" vertical="center" textRotation="0" wrapText="false" indent="0" shrinkToFit="false"/>
      <protection locked="true" hidden="false"/>
    </xf>
    <xf numFmtId="166" fontId="0" fillId="3" borderId="0" xfId="19" applyFont="true" applyBorder="true" applyAlignment="true" applyProtection="true">
      <alignment horizontal="right" vertical="center" textRotation="0" wrapText="false" indent="0" shrinkToFit="false"/>
      <protection locked="true" hidden="false"/>
    </xf>
    <xf numFmtId="164" fontId="8" fillId="3" borderId="3" xfId="0" applyFont="true" applyBorder="true" applyAlignment="true" applyProtection="false">
      <alignment horizontal="general" vertical="center" textRotation="0" wrapText="true" indent="0" shrinkToFit="false"/>
      <protection locked="true" hidden="false"/>
    </xf>
    <xf numFmtId="164" fontId="8" fillId="3" borderId="4" xfId="0" applyFont="true" applyBorder="true" applyAlignment="true" applyProtection="false">
      <alignment horizontal="general" vertical="center" textRotation="0" wrapText="true" indent="0" shrinkToFit="false"/>
      <protection locked="true" hidden="false"/>
    </xf>
    <xf numFmtId="164" fontId="8" fillId="3" borderId="5" xfId="0" applyFont="true" applyBorder="true" applyAlignment="true" applyProtection="false">
      <alignment horizontal="general" vertical="center" textRotation="0" wrapText="true" indent="0" shrinkToFit="false"/>
      <protection locked="true" hidden="false"/>
    </xf>
    <xf numFmtId="164" fontId="8" fillId="3" borderId="0" xfId="0" applyFont="true" applyBorder="true" applyAlignment="true" applyProtection="false">
      <alignment horizontal="center" vertical="bottom" textRotation="0" wrapText="false" indent="0" shrinkToFit="false"/>
      <protection locked="true" hidden="false"/>
    </xf>
    <xf numFmtId="164" fontId="0" fillId="3" borderId="4" xfId="0" applyFont="true" applyBorder="true" applyAlignment="true" applyProtection="false">
      <alignment horizontal="center" vertical="center" textRotation="0" wrapText="false" indent="0" shrinkToFit="false"/>
      <protection locked="true" hidden="false"/>
    </xf>
    <xf numFmtId="164" fontId="0" fillId="3" borderId="5" xfId="0" applyFont="true" applyBorder="true" applyAlignment="true" applyProtection="false">
      <alignment horizontal="center" vertical="center" textRotation="0" wrapText="false" indent="0" shrinkToFit="false"/>
      <protection locked="true" hidden="false"/>
    </xf>
    <xf numFmtId="164" fontId="0" fillId="3" borderId="4" xfId="0" applyFont="true" applyBorder="true" applyAlignment="true" applyProtection="false">
      <alignment horizontal="center" vertical="center" textRotation="0" wrapText="true" indent="0" shrinkToFit="false"/>
      <protection locked="true" hidden="false"/>
    </xf>
    <xf numFmtId="168" fontId="0" fillId="3" borderId="2" xfId="19" applyFont="true" applyBorder="true" applyAlignment="true" applyProtection="true">
      <alignment horizontal="center" vertical="center" textRotation="0" wrapText="false" indent="0" shrinkToFit="false"/>
      <protection locked="true" hidden="false"/>
    </xf>
    <xf numFmtId="164" fontId="0" fillId="3" borderId="2" xfId="0" applyFont="true" applyBorder="true" applyAlignment="false" applyProtection="false">
      <alignment horizontal="general" vertical="bottom" textRotation="0" wrapText="false" indent="0" shrinkToFit="false"/>
      <protection locked="true" hidden="false"/>
    </xf>
    <xf numFmtId="166" fontId="0" fillId="3" borderId="2" xfId="19" applyFont="true" applyBorder="true" applyAlignment="true" applyProtection="true">
      <alignment horizontal="general" vertical="bottom" textRotation="0" wrapText="false" indent="0" shrinkToFit="false"/>
      <protection locked="true" hidden="false"/>
    </xf>
    <xf numFmtId="168" fontId="0" fillId="3" borderId="2" xfId="19" applyFont="true" applyBorder="true" applyAlignment="true" applyProtection="true">
      <alignment horizontal="center" vertical="center" textRotation="0" wrapText="true" indent="0" shrinkToFit="false"/>
      <protection locked="true" hidden="false"/>
    </xf>
    <xf numFmtId="168" fontId="0" fillId="3" borderId="0" xfId="19" applyFont="true" applyBorder="true" applyAlignment="true" applyProtection="true">
      <alignment horizontal="general" vertical="bottom" textRotation="0" wrapText="false" indent="0" shrinkToFit="false"/>
      <protection locked="true" hidden="false"/>
    </xf>
    <xf numFmtId="164" fontId="7" fillId="4" borderId="2" xfId="0" applyFont="true" applyBorder="true" applyAlignment="true" applyProtection="false">
      <alignment horizontal="general" vertical="center" textRotation="0" wrapText="false" indent="0" shrinkToFit="false"/>
      <protection locked="true" hidden="false"/>
    </xf>
    <xf numFmtId="167" fontId="0" fillId="3" borderId="2" xfId="0" applyFont="true" applyBorder="true" applyAlignment="true" applyProtection="false">
      <alignment horizontal="right" vertical="center" textRotation="0" wrapText="true" indent="0" shrinkToFit="false"/>
      <protection locked="true" hidden="false"/>
    </xf>
    <xf numFmtId="164" fontId="8" fillId="3" borderId="0" xfId="0" applyFont="true" applyBorder="true" applyAlignment="true" applyProtection="false">
      <alignment horizontal="general" vertical="center" textRotation="0" wrapText="false" indent="0" shrinkToFit="false"/>
      <protection locked="true" hidden="false"/>
    </xf>
    <xf numFmtId="167" fontId="0" fillId="3" borderId="0" xfId="0" applyFont="true" applyBorder="true" applyAlignment="true" applyProtection="false">
      <alignment horizontal="right" vertical="center" textRotation="0" wrapText="true" indent="0" shrinkToFit="false"/>
      <protection locked="true" hidden="false"/>
    </xf>
    <xf numFmtId="164" fontId="8" fillId="3" borderId="2" xfId="0" applyFont="true" applyBorder="true" applyAlignment="true" applyProtection="false">
      <alignment horizontal="general" vertical="center" textRotation="0" wrapText="false" indent="0" shrinkToFit="false"/>
      <protection locked="true" hidden="false"/>
    </xf>
    <xf numFmtId="164" fontId="0" fillId="3" borderId="6"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0" fillId="3" borderId="7" xfId="0" applyFont="false" applyBorder="true" applyAlignment="false" applyProtection="false">
      <alignment horizontal="general" vertical="bottom" textRotation="0" wrapText="false" indent="0" shrinkToFit="false"/>
      <protection locked="true" hidden="false"/>
    </xf>
    <xf numFmtId="164" fontId="11" fillId="3" borderId="0" xfId="0" applyFont="true" applyBorder="false" applyAlignment="false" applyProtection="false">
      <alignment horizontal="general" vertical="bottom" textRotation="0" wrapText="false" indent="0"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4" fontId="13" fillId="3" borderId="0" xfId="0" applyFont="tru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center" vertical="bottom" textRotation="0" wrapText="false" indent="0" shrinkToFit="false"/>
      <protection locked="true" hidden="false"/>
    </xf>
    <xf numFmtId="164" fontId="0" fillId="3" borderId="8" xfId="0" applyFont="false" applyBorder="true" applyAlignment="false" applyProtection="false">
      <alignment horizontal="general" vertical="bottom" textRotation="0" wrapText="false" indent="0" shrinkToFit="false"/>
      <protection locked="true" hidden="false"/>
    </xf>
    <xf numFmtId="164" fontId="0" fillId="3" borderId="9" xfId="0" applyFont="false" applyBorder="true" applyAlignment="false" applyProtection="false">
      <alignment horizontal="general" vertical="bottom" textRotation="0" wrapText="false" indent="0" shrinkToFit="false"/>
      <protection locked="true" hidden="false"/>
    </xf>
    <xf numFmtId="164" fontId="0" fillId="3" borderId="10" xfId="0" applyFont="false" applyBorder="true" applyAlignment="false" applyProtection="false">
      <alignment horizontal="general" vertical="bottom" textRotation="0" wrapText="false" indent="0" shrinkToFit="false"/>
      <protection locked="true" hidden="false"/>
    </xf>
    <xf numFmtId="164" fontId="14" fillId="4" borderId="3" xfId="0" applyFont="true" applyBorder="true" applyAlignment="true" applyProtection="false">
      <alignment horizontal="general" vertical="center" textRotation="0" wrapText="true" indent="0" shrinkToFit="false"/>
      <protection locked="true" hidden="false"/>
    </xf>
    <xf numFmtId="164" fontId="14" fillId="4" borderId="4" xfId="0" applyFont="true" applyBorder="true" applyAlignment="true" applyProtection="false">
      <alignment horizontal="center" vertical="center" textRotation="0" wrapText="true" indent="0" shrinkToFit="false"/>
      <protection locked="true" hidden="false"/>
    </xf>
    <xf numFmtId="164" fontId="14" fillId="4" borderId="5" xfId="0" applyFont="true" applyBorder="true" applyAlignment="true" applyProtection="false">
      <alignment horizontal="center" vertical="center" textRotation="0" wrapText="true" indent="0" shrinkToFit="false"/>
      <protection locked="true" hidden="false"/>
    </xf>
    <xf numFmtId="164" fontId="0" fillId="3" borderId="11" xfId="0" applyFont="false" applyBorder="true" applyAlignment="false" applyProtection="false">
      <alignment horizontal="general" vertical="bottom" textRotation="0" wrapText="false" indent="0" shrinkToFit="false"/>
      <protection locked="true" hidden="false"/>
    </xf>
    <xf numFmtId="164" fontId="15" fillId="3" borderId="3" xfId="0" applyFont="true" applyBorder="true" applyAlignment="true" applyProtection="false">
      <alignment horizontal="general" vertical="center" textRotation="0" wrapText="true" indent="0" shrinkToFit="false"/>
      <protection locked="true" hidden="false"/>
    </xf>
    <xf numFmtId="164" fontId="16" fillId="3" borderId="4" xfId="0" applyFont="true" applyBorder="true" applyAlignment="true" applyProtection="false">
      <alignment horizontal="center" vertical="center" textRotation="0" wrapText="true" indent="0" shrinkToFit="false"/>
      <protection locked="true" hidden="false"/>
    </xf>
    <xf numFmtId="164" fontId="16" fillId="3" borderId="5" xfId="0" applyFont="true" applyBorder="true" applyAlignment="true" applyProtection="false">
      <alignment horizontal="center" vertical="center" textRotation="0" wrapText="true" indent="0" shrinkToFit="false"/>
      <protection locked="true" hidden="false"/>
    </xf>
    <xf numFmtId="169" fontId="16" fillId="3" borderId="4" xfId="0" applyFont="true" applyBorder="true" applyAlignment="true" applyProtection="false">
      <alignment horizontal="center" vertical="center" textRotation="0" wrapText="true" indent="0" shrinkToFit="false"/>
      <protection locked="true" hidden="false"/>
    </xf>
    <xf numFmtId="169" fontId="16" fillId="3" borderId="5" xfId="0" applyFont="true" applyBorder="true" applyAlignment="true" applyProtection="false">
      <alignment horizontal="center" vertical="center" textRotation="0" wrapText="true" indent="0" shrinkToFit="false"/>
      <protection locked="true" hidden="false"/>
    </xf>
    <xf numFmtId="164" fontId="8" fillId="3" borderId="12" xfId="0" applyFont="true" applyBorder="true" applyAlignment="true" applyProtection="false">
      <alignment horizontal="center" vertical="center" textRotation="0" wrapText="true" indent="0" shrinkToFit="false"/>
      <protection locked="true" hidden="false"/>
    </xf>
    <xf numFmtId="169" fontId="17" fillId="3" borderId="4" xfId="0" applyFont="true" applyBorder="true" applyAlignment="true" applyProtection="false">
      <alignment horizontal="center" vertical="center" textRotation="0" wrapText="true" indent="0" shrinkToFit="false"/>
      <protection locked="true" hidden="false"/>
    </xf>
    <xf numFmtId="169" fontId="17" fillId="3" borderId="5" xfId="0" applyFont="true" applyBorder="true" applyAlignment="true" applyProtection="false">
      <alignment horizontal="center" vertical="center" textRotation="0" wrapText="true" indent="0" shrinkToFit="false"/>
      <protection locked="true" hidden="false"/>
    </xf>
    <xf numFmtId="164" fontId="18" fillId="3" borderId="3" xfId="0" applyFont="true" applyBorder="true" applyAlignment="true" applyProtection="false">
      <alignment horizontal="general" vertical="center" textRotation="0" wrapText="true" indent="0" shrinkToFit="false"/>
      <protection locked="true" hidden="false"/>
    </xf>
    <xf numFmtId="169" fontId="19" fillId="3" borderId="4" xfId="0" applyFont="true" applyBorder="true" applyAlignment="true" applyProtection="false">
      <alignment horizontal="center" vertical="center" textRotation="0" wrapText="true" indent="0" shrinkToFit="false"/>
      <protection locked="true" hidden="false"/>
    </xf>
    <xf numFmtId="169" fontId="19" fillId="3" borderId="5" xfId="0" applyFont="true" applyBorder="true" applyAlignment="true" applyProtection="false">
      <alignment horizontal="center" vertical="center" textRotation="0" wrapText="true" indent="0" shrinkToFit="false"/>
      <protection locked="true" hidden="false"/>
    </xf>
    <xf numFmtId="169" fontId="20" fillId="3" borderId="4" xfId="0" applyFont="true" applyBorder="true" applyAlignment="true" applyProtection="false">
      <alignment horizontal="center" vertical="center" textRotation="0" wrapText="true" indent="0" shrinkToFit="false"/>
      <protection locked="true" hidden="false"/>
    </xf>
    <xf numFmtId="169" fontId="20" fillId="3" borderId="5" xfId="0" applyFont="true" applyBorder="true" applyAlignment="true" applyProtection="false">
      <alignment horizontal="center" vertical="center" textRotation="0" wrapText="true" indent="0" shrinkToFit="false"/>
      <protection locked="true" hidden="false"/>
    </xf>
    <xf numFmtId="164" fontId="21" fillId="4" borderId="3" xfId="0" applyFont="true" applyBorder="true" applyAlignment="true" applyProtection="false">
      <alignment horizontal="general" vertical="center" textRotation="0" wrapText="false" indent="0" shrinkToFit="false"/>
      <protection locked="true" hidden="false"/>
    </xf>
    <xf numFmtId="164" fontId="21" fillId="4" borderId="4" xfId="0" applyFont="true" applyBorder="true" applyAlignment="true" applyProtection="false">
      <alignment horizontal="center" vertical="center" textRotation="0" wrapText="true" indent="0" shrinkToFit="false"/>
      <protection locked="true" hidden="false"/>
    </xf>
    <xf numFmtId="164" fontId="21" fillId="4" borderId="4" xfId="0" applyFont="true" applyBorder="true" applyAlignment="true" applyProtection="false">
      <alignment horizontal="center" vertical="center" textRotation="0" wrapText="false" indent="0" shrinkToFit="false"/>
      <protection locked="true" hidden="false"/>
    </xf>
    <xf numFmtId="164" fontId="21" fillId="4" borderId="5" xfId="0" applyFont="true" applyBorder="true" applyAlignment="true" applyProtection="false">
      <alignment horizontal="center" vertical="center" textRotation="0" wrapText="true" indent="0" shrinkToFit="false"/>
      <protection locked="true" hidden="false"/>
    </xf>
    <xf numFmtId="164" fontId="15" fillId="3" borderId="3" xfId="0" applyFont="true" applyBorder="true" applyAlignment="true" applyProtection="false">
      <alignment horizontal="general" vertical="center" textRotation="0" wrapText="false" indent="0" shrinkToFit="false"/>
      <protection locked="true" hidden="false"/>
    </xf>
    <xf numFmtId="167" fontId="16" fillId="3" borderId="4" xfId="0" applyFont="true" applyBorder="true" applyAlignment="true" applyProtection="false">
      <alignment horizontal="right" vertical="center" textRotation="0" wrapText="true" indent="0" shrinkToFit="false"/>
      <protection locked="true" hidden="false"/>
    </xf>
    <xf numFmtId="167" fontId="16" fillId="3" borderId="4" xfId="0" applyFont="true" applyBorder="true" applyAlignment="true" applyProtection="false">
      <alignment horizontal="right" vertical="center" textRotation="0" wrapText="false" indent="0" shrinkToFit="false"/>
      <protection locked="true" hidden="false"/>
    </xf>
    <xf numFmtId="167" fontId="16" fillId="3" borderId="5" xfId="0" applyFont="true" applyBorder="true" applyAlignment="true" applyProtection="false">
      <alignment horizontal="right" vertical="center" textRotation="0" wrapText="true" indent="0" shrinkToFit="false"/>
      <protection locked="true" hidden="false"/>
    </xf>
    <xf numFmtId="167" fontId="22" fillId="3" borderId="4" xfId="0" applyFont="true" applyBorder="true" applyAlignment="true" applyProtection="false">
      <alignment horizontal="right" vertical="center" textRotation="0" wrapText="true" indent="0" shrinkToFit="false"/>
      <protection locked="true" hidden="false"/>
    </xf>
    <xf numFmtId="167" fontId="23" fillId="3" borderId="4" xfId="0" applyFont="true" applyBorder="true" applyAlignment="true" applyProtection="false">
      <alignment horizontal="right" vertical="center" textRotation="0" wrapText="true" indent="0" shrinkToFit="false"/>
      <protection locked="true" hidden="false"/>
    </xf>
    <xf numFmtId="167" fontId="23" fillId="3" borderId="5" xfId="0" applyFont="true" applyBorder="true" applyAlignment="true" applyProtection="false">
      <alignment horizontal="right" vertical="center" textRotation="0" wrapText="true" indent="0" shrinkToFit="false"/>
      <protection locked="true" hidden="false"/>
    </xf>
    <xf numFmtId="167" fontId="21" fillId="4" borderId="3" xfId="0" applyFont="true" applyBorder="true" applyAlignment="true" applyProtection="false">
      <alignment horizontal="general" vertical="center" textRotation="0" wrapText="false" indent="0" shrinkToFit="false"/>
      <protection locked="true" hidden="false"/>
    </xf>
    <xf numFmtId="169" fontId="16" fillId="3" borderId="4" xfId="0" applyFont="true" applyBorder="true" applyAlignment="true" applyProtection="false">
      <alignment horizontal="center" vertical="center" textRotation="0" wrapText="false" indent="0" shrinkToFit="false"/>
      <protection locked="true" hidden="false"/>
    </xf>
    <xf numFmtId="169" fontId="17" fillId="3" borderId="4" xfId="0" applyFont="true" applyBorder="true" applyAlignment="true" applyProtection="false">
      <alignment horizontal="center" vertical="center" textRotation="0" wrapText="false" indent="0" shrinkToFit="false"/>
      <protection locked="true" hidden="false"/>
    </xf>
    <xf numFmtId="169" fontId="19" fillId="3" borderId="4" xfId="0" applyFont="true" applyBorder="true" applyAlignment="true" applyProtection="false">
      <alignment horizontal="center" vertical="center" textRotation="0" wrapText="false" indent="0" shrinkToFit="false"/>
      <protection locked="true" hidden="false"/>
    </xf>
    <xf numFmtId="169" fontId="20" fillId="3" borderId="4" xfId="0" applyFont="true" applyBorder="true" applyAlignment="true" applyProtection="false">
      <alignment horizontal="center" vertical="center" textRotation="0" wrapText="false" indent="0" shrinkToFit="false"/>
      <protection locked="true" hidden="false"/>
    </xf>
    <xf numFmtId="169" fontId="20" fillId="3" borderId="5" xfId="0" applyFont="true" applyBorder="true" applyAlignment="true" applyProtection="false">
      <alignment horizontal="center" vertical="center" textRotation="0" wrapText="false" indent="0" shrinkToFit="false"/>
      <protection locked="true" hidden="false"/>
    </xf>
    <xf numFmtId="164" fontId="16" fillId="3" borderId="0" xfId="0" applyFont="true" applyBorder="true" applyAlignment="true" applyProtection="false">
      <alignment horizontal="center" vertical="center" textRotation="0" wrapText="true" indent="0" shrinkToFit="false"/>
      <protection locked="true" hidden="false"/>
    </xf>
    <xf numFmtId="164" fontId="16" fillId="3" borderId="0" xfId="0" applyFont="true" applyBorder="true" applyAlignment="true" applyProtection="false">
      <alignment horizontal="center" vertical="center" textRotation="0" wrapText="false" indent="0" shrinkToFit="false"/>
      <protection locked="true" hidden="false"/>
    </xf>
    <xf numFmtId="164" fontId="21" fillId="4" borderId="5" xfId="0" applyFont="true" applyBorder="true" applyAlignment="true" applyProtection="false">
      <alignment horizontal="center" vertical="center" textRotation="0" wrapText="false" indent="0" shrinkToFit="false"/>
      <protection locked="true" hidden="false"/>
    </xf>
    <xf numFmtId="164" fontId="16" fillId="3" borderId="4" xfId="0" applyFont="true" applyBorder="true" applyAlignment="true" applyProtection="false">
      <alignment horizontal="center" vertical="center" textRotation="0" wrapText="false" indent="0" shrinkToFit="false"/>
      <protection locked="true" hidden="false"/>
    </xf>
    <xf numFmtId="164" fontId="17" fillId="3" borderId="4" xfId="0" applyFont="true" applyBorder="true" applyAlignment="true" applyProtection="false">
      <alignment horizontal="center" vertical="center" textRotation="0" wrapText="false" indent="0" shrinkToFit="false"/>
      <protection locked="true" hidden="false"/>
    </xf>
    <xf numFmtId="164" fontId="17" fillId="3" borderId="4" xfId="0" applyFont="true" applyBorder="true" applyAlignment="true" applyProtection="false">
      <alignment horizontal="center" vertical="center" textRotation="0" wrapText="true" indent="0" shrinkToFit="false"/>
      <protection locked="true" hidden="false"/>
    </xf>
    <xf numFmtId="164" fontId="17" fillId="3" borderId="5" xfId="0" applyFont="true" applyBorder="true" applyAlignment="true" applyProtection="false">
      <alignment horizontal="center" vertical="center" textRotation="0" wrapText="true" indent="0" shrinkToFit="false"/>
      <protection locked="true" hidden="false"/>
    </xf>
    <xf numFmtId="164" fontId="19" fillId="3" borderId="4" xfId="0" applyFont="true" applyBorder="true" applyAlignment="true" applyProtection="false">
      <alignment horizontal="center" vertical="center" textRotation="0" wrapText="false" indent="0" shrinkToFit="false"/>
      <protection locked="true" hidden="false"/>
    </xf>
    <xf numFmtId="164" fontId="19" fillId="3" borderId="4" xfId="0" applyFont="true" applyBorder="true" applyAlignment="true" applyProtection="false">
      <alignment horizontal="center" vertical="center" textRotation="0" wrapText="true" indent="0" shrinkToFit="false"/>
      <protection locked="true" hidden="false"/>
    </xf>
    <xf numFmtId="164" fontId="19" fillId="3" borderId="5" xfId="0" applyFont="true" applyBorder="true" applyAlignment="true" applyProtection="false">
      <alignment horizontal="center" vertical="center" textRotation="0" wrapText="true" indent="0" shrinkToFit="false"/>
      <protection locked="true" hidden="false"/>
    </xf>
    <xf numFmtId="164" fontId="0" fillId="3" borderId="13" xfId="0" applyFont="false" applyBorder="true" applyAlignment="false" applyProtection="false">
      <alignment horizontal="general" vertical="bottom" textRotation="0" wrapText="false" indent="0" shrinkToFit="false"/>
      <protection locked="true" hidden="false"/>
    </xf>
    <xf numFmtId="164" fontId="8" fillId="5" borderId="0" xfId="0" applyFont="true" applyBorder="false" applyAlignment="false" applyProtection="false">
      <alignment horizontal="general" vertical="bottom" textRotation="0" wrapText="false" indent="0" shrinkToFit="false"/>
      <protection locked="true" hidden="false"/>
    </xf>
    <xf numFmtId="166" fontId="0" fillId="3" borderId="0" xfId="0" applyFont="false" applyBorder="tru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justify" vertical="center" textRotation="0" wrapText="false" indent="0" shrinkToFit="false"/>
      <protection locked="true" hidden="false"/>
    </xf>
    <xf numFmtId="164" fontId="25" fillId="0" borderId="0" xfId="0" applyFont="true" applyBorder="false" applyAlignment="true" applyProtection="false">
      <alignment horizontal="justify" vertical="center" textRotation="0" wrapText="false" indent="0" shrinkToFit="false"/>
      <protection locked="true" hidden="false"/>
    </xf>
    <xf numFmtId="164" fontId="0" fillId="3" borderId="6" xfId="0" applyFont="true" applyBorder="true" applyAlignment="false" applyProtection="false">
      <alignment horizontal="general" vertical="bottom" textRotation="0" wrapText="false" indent="0" shrinkToFit="false"/>
      <protection locked="true" hidden="false"/>
    </xf>
    <xf numFmtId="164" fontId="0" fillId="3" borderId="7" xfId="0" applyFont="true" applyBorder="true" applyAlignment="false" applyProtection="false">
      <alignment horizontal="general" vertical="bottom" textRotation="0" wrapText="false" indent="0" shrinkToFit="false"/>
      <protection locked="true" hidden="false"/>
    </xf>
    <xf numFmtId="170" fontId="0" fillId="3" borderId="0" xfId="0" applyFont="false" applyBorder="true" applyAlignment="false" applyProtection="false">
      <alignment horizontal="general" vertical="bottom" textRotation="0" wrapText="false" indent="0" shrinkToFit="false"/>
      <protection locked="true" hidden="false"/>
    </xf>
    <xf numFmtId="171" fontId="0" fillId="3" borderId="0" xfId="0" applyFont="false" applyBorder="true" applyAlignment="false" applyProtection="false">
      <alignment horizontal="general" vertical="bottom" textRotation="0" wrapText="false" indent="0" shrinkToFit="false"/>
      <protection locked="true" hidden="false"/>
    </xf>
    <xf numFmtId="164" fontId="3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31" fillId="3" borderId="0" xfId="0" applyFont="true" applyBorder="false" applyAlignment="false" applyProtection="false">
      <alignment horizontal="general" vertical="bottom" textRotation="0" wrapText="false" indent="0" shrinkToFit="false"/>
      <protection locked="true" hidden="false"/>
    </xf>
    <xf numFmtId="164" fontId="0" fillId="3" borderId="8" xfId="0" applyFont="true" applyBorder="true" applyAlignment="false" applyProtection="false">
      <alignment horizontal="general" vertical="bottom" textRotation="0" wrapText="false" indent="0" shrinkToFit="false"/>
      <protection locked="true" hidden="false"/>
    </xf>
    <xf numFmtId="164" fontId="0" fillId="3" borderId="9" xfId="0" applyFont="true" applyBorder="true" applyAlignment="false" applyProtection="false">
      <alignment horizontal="general" vertical="bottom" textRotation="0" wrapText="false" indent="0" shrinkToFit="false"/>
      <protection locked="true" hidden="false"/>
    </xf>
    <xf numFmtId="164" fontId="0" fillId="3" borderId="10" xfId="0" applyFont="true" applyBorder="true" applyAlignment="false" applyProtection="false">
      <alignment horizontal="general" vertical="bottom" textRotation="0" wrapText="false" indent="0" shrinkToFit="false"/>
      <protection locked="true" hidden="false"/>
    </xf>
    <xf numFmtId="164" fontId="34" fillId="3" borderId="0" xfId="0" applyFont="true" applyBorder="false" applyAlignment="false" applyProtection="false">
      <alignment horizontal="general" vertical="bottom" textRotation="0" wrapText="false" indent="0" shrinkToFit="false"/>
      <protection locked="true" hidden="false"/>
    </xf>
    <xf numFmtId="164" fontId="16" fillId="3" borderId="4" xfId="0" applyFont="true" applyBorder="true" applyAlignment="true" applyProtection="false">
      <alignment horizontal="right" vertical="center" textRotation="0" wrapText="true" indent="0" shrinkToFit="false"/>
      <protection locked="true" hidden="false"/>
    </xf>
    <xf numFmtId="164" fontId="16" fillId="3" borderId="5" xfId="0" applyFont="true" applyBorder="true" applyAlignment="true" applyProtection="false">
      <alignment horizontal="right" vertical="center" textRotation="0" wrapText="true" indent="0" shrinkToFit="false"/>
      <protection locked="true" hidden="false"/>
    </xf>
    <xf numFmtId="164" fontId="0" fillId="3" borderId="11" xfId="0" applyFont="true" applyBorder="true" applyAlignment="false" applyProtection="false">
      <alignment horizontal="general" vertical="bottom" textRotation="0" wrapText="false" indent="0" shrinkToFit="false"/>
      <protection locked="true" hidden="false"/>
    </xf>
    <xf numFmtId="164" fontId="14" fillId="7" borderId="4" xfId="0" applyFont="true" applyBorder="true" applyAlignment="true" applyProtection="false">
      <alignment horizontal="center" vertical="center" textRotation="0" wrapText="true" indent="0" shrinkToFit="false"/>
      <protection locked="true" hidden="false"/>
    </xf>
    <xf numFmtId="164" fontId="15" fillId="3" borderId="3" xfId="0" applyFont="true" applyBorder="true" applyAlignment="true" applyProtection="false">
      <alignment horizontal="left" vertical="center" textRotation="0" wrapText="false" indent="0" shrinkToFit="false"/>
      <protection locked="true" hidden="false"/>
    </xf>
    <xf numFmtId="172" fontId="16" fillId="3" borderId="4" xfId="0" applyFont="true" applyBorder="true" applyAlignment="true" applyProtection="false">
      <alignment horizontal="right" vertical="center" textRotation="0" wrapText="true" indent="0" shrinkToFit="false"/>
      <protection locked="true" hidden="false"/>
    </xf>
    <xf numFmtId="172" fontId="16" fillId="3" borderId="5" xfId="0" applyFont="true" applyBorder="true" applyAlignment="true" applyProtection="false">
      <alignment horizontal="right" vertical="center" textRotation="0" wrapText="true" indent="0" shrinkToFit="false"/>
      <protection locked="true" hidden="false"/>
    </xf>
    <xf numFmtId="164" fontId="35" fillId="3" borderId="3" xfId="0" applyFont="true" applyBorder="true" applyAlignment="true" applyProtection="false">
      <alignment horizontal="general" vertical="center" textRotation="0" wrapText="false" indent="0" shrinkToFit="false"/>
      <protection locked="true" hidden="false"/>
    </xf>
    <xf numFmtId="164" fontId="22" fillId="7" borderId="4" xfId="0" applyFont="true" applyBorder="true" applyAlignment="true" applyProtection="false">
      <alignment horizontal="right" vertical="center" textRotation="0" wrapText="true" indent="0" shrinkToFit="false"/>
      <protection locked="true" hidden="false"/>
    </xf>
    <xf numFmtId="164" fontId="22" fillId="3" borderId="4" xfId="0" applyFont="true" applyBorder="true" applyAlignment="true" applyProtection="false">
      <alignment horizontal="right" vertical="center" textRotation="0" wrapText="true" indent="0" shrinkToFit="false"/>
      <protection locked="true" hidden="false"/>
    </xf>
    <xf numFmtId="164" fontId="22" fillId="3" borderId="5" xfId="0" applyFont="true" applyBorder="true" applyAlignment="true" applyProtection="false">
      <alignment horizontal="right" vertical="center" textRotation="0" wrapText="true" indent="0" shrinkToFit="false"/>
      <protection locked="true" hidden="false"/>
    </xf>
    <xf numFmtId="164" fontId="35" fillId="3" borderId="3" xfId="0" applyFont="true" applyBorder="true" applyAlignment="true" applyProtection="false">
      <alignment horizontal="left" vertical="center" textRotation="0" wrapText="false" indent="0" shrinkToFit="false"/>
      <protection locked="true" hidden="false"/>
    </xf>
    <xf numFmtId="172" fontId="22" fillId="7" borderId="4" xfId="0" applyFont="true" applyBorder="true" applyAlignment="true" applyProtection="false">
      <alignment horizontal="right" vertical="center" textRotation="0" wrapText="true" indent="0" shrinkToFit="false"/>
      <protection locked="true" hidden="false"/>
    </xf>
    <xf numFmtId="172" fontId="22" fillId="3" borderId="4" xfId="0" applyFont="true" applyBorder="true" applyAlignment="true" applyProtection="false">
      <alignment horizontal="right" vertical="center" textRotation="0" wrapText="true" indent="0" shrinkToFit="false"/>
      <protection locked="true" hidden="false"/>
    </xf>
    <xf numFmtId="172" fontId="22" fillId="3" borderId="5" xfId="0" applyFont="true" applyBorder="true" applyAlignment="true" applyProtection="false">
      <alignment horizontal="right" vertical="center" textRotation="0" wrapText="true" indent="0" shrinkToFit="false"/>
      <protection locked="true" hidden="false"/>
    </xf>
    <xf numFmtId="164" fontId="15" fillId="3" borderId="4" xfId="0" applyFont="true" applyBorder="true" applyAlignment="true" applyProtection="false">
      <alignment horizontal="center" vertical="center" textRotation="0" wrapText="true" indent="0" shrinkToFit="false"/>
      <protection locked="true" hidden="false"/>
    </xf>
    <xf numFmtId="164" fontId="15" fillId="3" borderId="5" xfId="0" applyFont="true" applyBorder="true" applyAlignment="true" applyProtection="false">
      <alignment horizontal="center" vertical="center" textRotation="0" wrapText="true" indent="0" shrinkToFit="false"/>
      <protection locked="true" hidden="false"/>
    </xf>
    <xf numFmtId="164" fontId="35" fillId="7" borderId="4" xfId="0" applyFont="true" applyBorder="true" applyAlignment="true" applyProtection="false">
      <alignment horizontal="center" vertical="center" textRotation="0" wrapText="true" indent="0" shrinkToFit="false"/>
      <protection locked="true" hidden="false"/>
    </xf>
    <xf numFmtId="164" fontId="35" fillId="3" borderId="4" xfId="0" applyFont="true" applyBorder="true" applyAlignment="true" applyProtection="false">
      <alignment horizontal="center" vertical="center" textRotation="0" wrapText="true" indent="0" shrinkToFit="false"/>
      <protection locked="true" hidden="false"/>
    </xf>
    <xf numFmtId="172" fontId="35" fillId="3" borderId="4" xfId="0" applyFont="true" applyBorder="true" applyAlignment="true" applyProtection="false">
      <alignment horizontal="center" vertical="center" textRotation="0" wrapText="true" indent="0" shrinkToFit="false"/>
      <protection locked="true" hidden="false"/>
    </xf>
    <xf numFmtId="169" fontId="35" fillId="3" borderId="4" xfId="0" applyFont="true" applyBorder="true" applyAlignment="true" applyProtection="false">
      <alignment horizontal="center" vertical="center" textRotation="0" wrapText="true" indent="0" shrinkToFit="false"/>
      <protection locked="true" hidden="false"/>
    </xf>
    <xf numFmtId="169" fontId="35" fillId="3" borderId="5" xfId="0" applyFont="true" applyBorder="true" applyAlignment="true" applyProtection="false">
      <alignment horizontal="center" vertical="center" textRotation="0" wrapText="true" indent="0" shrinkToFit="false"/>
      <protection locked="true" hidden="false"/>
    </xf>
    <xf numFmtId="169" fontId="22" fillId="3" borderId="4" xfId="0" applyFont="true" applyBorder="true" applyAlignment="true" applyProtection="false">
      <alignment horizontal="right" vertical="center" textRotation="0" wrapText="true" indent="0" shrinkToFit="false"/>
      <protection locked="true" hidden="false"/>
    </xf>
    <xf numFmtId="164" fontId="15" fillId="4" borderId="3" xfId="0" applyFont="true" applyBorder="true" applyAlignment="true" applyProtection="false">
      <alignment horizontal="general" vertical="center" textRotation="0" wrapText="true" indent="0" shrinkToFit="false"/>
      <protection locked="true" hidden="false"/>
    </xf>
    <xf numFmtId="168" fontId="16" fillId="3" borderId="4" xfId="0" applyFont="true" applyBorder="true" applyAlignment="true" applyProtection="false">
      <alignment horizontal="right" vertical="center" textRotation="0" wrapText="true" indent="0" shrinkToFit="false"/>
      <protection locked="true" hidden="false"/>
    </xf>
    <xf numFmtId="168" fontId="16" fillId="3" borderId="5" xfId="0" applyFont="true" applyBorder="true" applyAlignment="true" applyProtection="false">
      <alignment horizontal="right" vertical="center" textRotation="0" wrapText="true" indent="0" shrinkToFit="false"/>
      <protection locked="true" hidden="false"/>
    </xf>
    <xf numFmtId="164" fontId="15" fillId="5" borderId="3" xfId="0" applyFont="true" applyBorder="true" applyAlignment="true" applyProtection="false">
      <alignment horizontal="general" vertical="center" textRotation="0" wrapText="true" indent="0" shrinkToFit="false"/>
      <protection locked="true" hidden="false"/>
    </xf>
    <xf numFmtId="168" fontId="16" fillId="5" borderId="4" xfId="0" applyFont="true" applyBorder="true" applyAlignment="true" applyProtection="false">
      <alignment horizontal="right" vertical="center" textRotation="0" wrapText="true" indent="0" shrinkToFit="false"/>
      <protection locked="true" hidden="false"/>
    </xf>
    <xf numFmtId="168" fontId="16" fillId="5" borderId="5" xfId="0" applyFont="true" applyBorder="true" applyAlignment="true" applyProtection="false">
      <alignment horizontal="right" vertical="center" textRotation="0" wrapText="true" indent="0" shrinkToFit="false"/>
      <protection locked="true" hidden="false"/>
    </xf>
    <xf numFmtId="164" fontId="0" fillId="5" borderId="0" xfId="0" applyFont="true" applyBorder="true" applyAlignment="false" applyProtection="false">
      <alignment horizontal="general" vertical="bottom" textRotation="0" wrapText="false" indent="0" shrinkToFit="false"/>
      <protection locked="true" hidden="false"/>
    </xf>
    <xf numFmtId="164" fontId="0" fillId="5" borderId="0" xfId="0" applyFont="false" applyBorder="true" applyAlignment="false" applyProtection="false">
      <alignment horizontal="general" vertical="bottom" textRotation="0" wrapText="false" indent="0" shrinkToFit="false"/>
      <protection locked="true" hidden="false"/>
    </xf>
    <xf numFmtId="164" fontId="14" fillId="3" borderId="0" xfId="0" applyFont="true" applyBorder="true" applyAlignment="true" applyProtection="false">
      <alignment horizontal="center" vertical="center" textRotation="0" wrapText="true" indent="0" shrinkToFit="false"/>
      <protection locked="true" hidden="false"/>
    </xf>
    <xf numFmtId="168" fontId="0" fillId="3" borderId="0" xfId="0" applyFont="false" applyBorder="true" applyAlignment="false" applyProtection="false">
      <alignment horizontal="general" vertical="bottom" textRotation="0" wrapText="false" indent="0" shrinkToFit="false"/>
      <protection locked="true" hidden="false"/>
    </xf>
    <xf numFmtId="164" fontId="15" fillId="5" borderId="0" xfId="0" applyFont="true" applyBorder="true" applyAlignment="true" applyProtection="false">
      <alignment horizontal="general" vertical="center" textRotation="0" wrapText="true" indent="0" shrinkToFit="false"/>
      <protection locked="true" hidden="false"/>
    </xf>
    <xf numFmtId="168" fontId="16" fillId="5" borderId="0" xfId="0" applyFont="true" applyBorder="true" applyAlignment="true" applyProtection="false">
      <alignment horizontal="right" vertical="center"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72" fontId="16" fillId="3" borderId="4" xfId="0" applyFont="true" applyBorder="true" applyAlignment="true" applyProtection="false">
      <alignment horizontal="center" vertical="center" textRotation="0" wrapText="true" indent="0" shrinkToFit="false"/>
      <protection locked="true" hidden="false"/>
    </xf>
    <xf numFmtId="172" fontId="16" fillId="3" borderId="5" xfId="0" applyFont="true" applyBorder="true" applyAlignment="true" applyProtection="false">
      <alignment horizontal="center" vertical="center" textRotation="0" wrapText="true" indent="0" shrinkToFit="false"/>
      <protection locked="true" hidden="false"/>
    </xf>
    <xf numFmtId="164" fontId="14" fillId="4" borderId="3" xfId="0" applyFont="true" applyBorder="true" applyAlignment="true" applyProtection="false">
      <alignment horizontal="left" vertical="center" textRotation="0" wrapText="true" indent="0" shrinkToFit="false"/>
      <protection locked="true" hidden="false"/>
    </xf>
    <xf numFmtId="164" fontId="14" fillId="4" borderId="4" xfId="0" applyFont="true" applyBorder="true" applyAlignment="true" applyProtection="false">
      <alignment horizontal="center" vertical="center" textRotation="0" wrapText="false" indent="0" shrinkToFit="false"/>
      <protection locked="true" hidden="false"/>
    </xf>
    <xf numFmtId="164" fontId="14" fillId="4" borderId="5" xfId="0" applyFont="true" applyBorder="true" applyAlignment="true" applyProtection="false">
      <alignment horizontal="center" vertical="center" textRotation="0" wrapText="false" indent="0" shrinkToFit="false"/>
      <protection locked="true" hidden="false"/>
    </xf>
    <xf numFmtId="164" fontId="15" fillId="3" borderId="3" xfId="0" applyFont="true" applyBorder="true" applyAlignment="true" applyProtection="false">
      <alignment horizontal="left" vertical="center" textRotation="0" wrapText="true" indent="0" shrinkToFit="false"/>
      <protection locked="true" hidden="false"/>
    </xf>
    <xf numFmtId="164" fontId="16" fillId="3" borderId="5" xfId="0" applyFont="true" applyBorder="true" applyAlignment="true" applyProtection="false">
      <alignment horizontal="center" vertical="center" textRotation="0" wrapText="false" indent="0" shrinkToFit="false"/>
      <protection locked="true" hidden="false"/>
    </xf>
    <xf numFmtId="164" fontId="15" fillId="3" borderId="3" xfId="0" applyFont="true" applyBorder="true" applyAlignment="true" applyProtection="false">
      <alignment horizontal="left" vertical="center" textRotation="0" wrapText="true" indent="9" shrinkToFit="false"/>
      <protection locked="true" hidden="false"/>
    </xf>
    <xf numFmtId="167" fontId="16" fillId="3" borderId="4" xfId="0" applyFont="true" applyBorder="true" applyAlignment="true" applyProtection="false">
      <alignment horizontal="center" vertical="center" textRotation="0" wrapText="false" indent="0" shrinkToFit="false"/>
      <protection locked="true" hidden="false"/>
    </xf>
    <xf numFmtId="167" fontId="16" fillId="3" borderId="5" xfId="0" applyFont="true" applyBorder="true" applyAlignment="true" applyProtection="false">
      <alignment horizontal="center" vertical="center" textRotation="0" wrapText="false" indent="0" shrinkToFit="false"/>
      <protection locked="true" hidden="false"/>
    </xf>
    <xf numFmtId="164" fontId="16" fillId="5" borderId="4" xfId="0" applyFont="true" applyBorder="true" applyAlignment="true" applyProtection="false">
      <alignment horizontal="center" vertical="center" textRotation="0" wrapText="true" indent="0" shrinkToFit="false"/>
      <protection locked="true" hidden="false"/>
    </xf>
    <xf numFmtId="172" fontId="16" fillId="5" borderId="4" xfId="0" applyFont="true" applyBorder="true" applyAlignment="true" applyProtection="false">
      <alignment horizontal="center" vertical="center" textRotation="0" wrapText="true" indent="0" shrinkToFit="false"/>
      <protection locked="true" hidden="false"/>
    </xf>
    <xf numFmtId="172" fontId="16" fillId="5" borderId="5" xfId="0" applyFont="true" applyBorder="true" applyAlignment="true" applyProtection="false">
      <alignment horizontal="center" vertical="center" textRotation="0" wrapText="true" indent="0" shrinkToFit="false"/>
      <protection locked="true" hidden="false"/>
    </xf>
    <xf numFmtId="164" fontId="0" fillId="3" borderId="13" xfId="0" applyFont="true" applyBorder="true" applyAlignment="false" applyProtection="false">
      <alignment horizontal="general" vertical="bottom" textRotation="0" wrapText="false" indent="0" shrinkToFit="false"/>
      <protection locked="true" hidden="false"/>
    </xf>
    <xf numFmtId="166" fontId="0" fillId="3" borderId="0" xfId="19" applyFont="true" applyBorder="true" applyAlignment="true" applyProtection="true">
      <alignment horizontal="general" vertical="bottom" textRotation="0" wrapText="false" indent="0" shrinkToFit="false"/>
      <protection locked="true" hidden="false"/>
    </xf>
    <xf numFmtId="164" fontId="15" fillId="3" borderId="0" xfId="0" applyFont="true" applyBorder="true" applyAlignment="true" applyProtection="false">
      <alignment horizontal="left" vertical="center" textRotation="0" wrapText="true" indent="9" shrinkToFit="false"/>
      <protection locked="true" hidden="false"/>
    </xf>
    <xf numFmtId="167" fontId="16" fillId="3" borderId="0" xfId="0" applyFont="true" applyBorder="true" applyAlignment="true" applyProtection="false">
      <alignment horizontal="center" vertical="center" textRotation="0" wrapText="false" indent="0" shrinkToFit="false"/>
      <protection locked="true" hidden="false"/>
    </xf>
    <xf numFmtId="164" fontId="0" fillId="3" borderId="14" xfId="0" applyFont="true" applyBorder="true" applyAlignment="false" applyProtection="false">
      <alignment horizontal="general" vertical="bottom" textRotation="0" wrapText="false" indent="0" shrinkToFit="false"/>
      <protection locked="true" hidden="false"/>
    </xf>
    <xf numFmtId="164" fontId="41" fillId="3" borderId="0" xfId="0" applyFont="true" applyBorder="false" applyAlignment="false" applyProtection="false">
      <alignment horizontal="general" vertical="bottom" textRotation="0" wrapText="false" indent="0" shrinkToFit="false"/>
      <protection locked="true" hidden="false"/>
    </xf>
    <xf numFmtId="164" fontId="14" fillId="4" borderId="3" xfId="0" applyFont="true" applyBorder="true" applyAlignment="true" applyProtection="false">
      <alignment horizontal="left" vertical="center" textRotation="0" wrapText="false" indent="0" shrinkToFit="false"/>
      <protection locked="true" hidden="false"/>
    </xf>
    <xf numFmtId="164" fontId="0" fillId="3" borderId="14" xfId="0" applyFont="false" applyBorder="true" applyAlignment="false" applyProtection="false">
      <alignment horizontal="general" vertical="bottom" textRotation="0" wrapText="false" indent="0" shrinkToFit="false"/>
      <protection locked="true" hidden="false"/>
    </xf>
    <xf numFmtId="164" fontId="15" fillId="3" borderId="0" xfId="0" applyFont="true" applyBorder="true" applyAlignment="true" applyProtection="false">
      <alignment horizontal="general" vertical="center" textRotation="0" wrapText="true" indent="0" shrinkToFit="false"/>
      <protection locked="true" hidden="false"/>
    </xf>
    <xf numFmtId="172" fontId="16" fillId="3" borderId="0" xfId="0" applyFont="true" applyBorder="true" applyAlignment="true" applyProtection="false">
      <alignment horizontal="center" vertical="center" textRotation="0" wrapText="true" indent="0" shrinkToFit="false"/>
      <protection locked="true" hidden="false"/>
    </xf>
    <xf numFmtId="164" fontId="8" fillId="8" borderId="0" xfId="0" applyFont="true" applyBorder="false" applyAlignment="false" applyProtection="false">
      <alignment horizontal="general" vertical="bottom" textRotation="0" wrapText="false" indent="0" shrinkToFit="false"/>
      <protection locked="true" hidden="false"/>
    </xf>
    <xf numFmtId="164" fontId="0" fillId="8" borderId="0" xfId="0" applyFont="false" applyBorder="false" applyAlignment="false" applyProtection="false">
      <alignment horizontal="general" vertical="bottom" textRotation="0" wrapText="false" indent="0" shrinkToFit="false"/>
      <protection locked="true" hidden="false"/>
    </xf>
    <xf numFmtId="164" fontId="14" fillId="8" borderId="3" xfId="0" applyFont="true" applyBorder="true" applyAlignment="true" applyProtection="false">
      <alignment horizontal="left" vertical="center" textRotation="0" wrapText="true" indent="0" shrinkToFit="false"/>
      <protection locked="true" hidden="false"/>
    </xf>
    <xf numFmtId="164" fontId="14" fillId="8" borderId="4" xfId="0" applyFont="true" applyBorder="true" applyAlignment="true" applyProtection="false">
      <alignment horizontal="center" vertical="center" textRotation="0" wrapText="false" indent="0" shrinkToFit="false"/>
      <protection locked="true" hidden="false"/>
    </xf>
    <xf numFmtId="164" fontId="14" fillId="8" borderId="5" xfId="0" applyFont="true" applyBorder="true" applyAlignment="true" applyProtection="false">
      <alignment horizontal="center" vertical="center" textRotation="0" wrapText="false" indent="0" shrinkToFit="false"/>
      <protection locked="true" hidden="false"/>
    </xf>
    <xf numFmtId="164" fontId="15" fillId="8" borderId="3" xfId="0" applyFont="true" applyBorder="true" applyAlignment="true" applyProtection="false">
      <alignment horizontal="left" vertical="center" textRotation="0" wrapText="true" indent="0" shrinkToFit="false"/>
      <protection locked="true" hidden="false"/>
    </xf>
    <xf numFmtId="164" fontId="16" fillId="8" borderId="4" xfId="0" applyFont="true" applyBorder="true" applyAlignment="true" applyProtection="false">
      <alignment horizontal="center" vertical="center" textRotation="0" wrapText="false" indent="0" shrinkToFit="false"/>
      <protection locked="true" hidden="false"/>
    </xf>
    <xf numFmtId="173" fontId="22" fillId="8" borderId="4" xfId="0" applyFont="true" applyBorder="true" applyAlignment="true" applyProtection="false">
      <alignment horizontal="center" vertical="center" textRotation="0" wrapText="false" indent="0" shrinkToFit="false"/>
      <protection locked="true" hidden="false"/>
    </xf>
    <xf numFmtId="173" fontId="22" fillId="8" borderId="5" xfId="0" applyFont="true" applyBorder="true" applyAlignment="true" applyProtection="false">
      <alignment horizontal="center" vertical="center" textRotation="0" wrapText="false" indent="0" shrinkToFit="false"/>
      <protection locked="true" hidden="false"/>
    </xf>
    <xf numFmtId="173" fontId="22" fillId="3" borderId="4" xfId="0" applyFont="true" applyBorder="true" applyAlignment="true" applyProtection="false">
      <alignment horizontal="center" vertical="center" textRotation="0" wrapText="false" indent="0" shrinkToFit="false"/>
      <protection locked="true" hidden="false"/>
    </xf>
    <xf numFmtId="173" fontId="22" fillId="3" borderId="5" xfId="0" applyFont="true" applyBorder="true" applyAlignment="true" applyProtection="false">
      <alignment horizontal="center" vertical="center" textRotation="0" wrapText="false" indent="0" shrinkToFit="false"/>
      <protection locked="true" hidden="false"/>
    </xf>
    <xf numFmtId="164" fontId="15" fillId="8" borderId="3" xfId="0" applyFont="true" applyBorder="true" applyAlignment="true" applyProtection="false">
      <alignment horizontal="left" vertical="center" textRotation="0" wrapText="true" indent="9" shrinkToFit="false"/>
      <protection locked="true" hidden="false"/>
    </xf>
    <xf numFmtId="167" fontId="16" fillId="8" borderId="4" xfId="0" applyFont="true" applyBorder="true" applyAlignment="true" applyProtection="false">
      <alignment horizontal="center" vertical="center" textRotation="0" wrapText="false" indent="0" shrinkToFit="false"/>
      <protection locked="true" hidden="false"/>
    </xf>
    <xf numFmtId="167" fontId="22" fillId="8" borderId="4" xfId="0" applyFont="true" applyBorder="true" applyAlignment="true" applyProtection="false">
      <alignment horizontal="center" vertical="center" textRotation="0" wrapText="false" indent="0" shrinkToFit="false"/>
      <protection locked="true" hidden="false"/>
    </xf>
    <xf numFmtId="167" fontId="22" fillId="8" borderId="5" xfId="0" applyFont="true" applyBorder="true" applyAlignment="true" applyProtection="false">
      <alignment horizontal="center" vertical="center" textRotation="0" wrapText="false" indent="0" shrinkToFit="false"/>
      <protection locked="true" hidden="false"/>
    </xf>
    <xf numFmtId="167" fontId="22" fillId="3" borderId="4" xfId="0" applyFont="true" applyBorder="true" applyAlignment="true" applyProtection="false">
      <alignment horizontal="center" vertical="center" textRotation="0" wrapText="false" indent="0" shrinkToFit="false"/>
      <protection locked="true" hidden="false"/>
    </xf>
    <xf numFmtId="167" fontId="22" fillId="3" borderId="5" xfId="0" applyFont="true" applyBorder="true" applyAlignment="true" applyProtection="false">
      <alignment horizontal="center" vertical="center" textRotation="0" wrapText="false" indent="0" shrinkToFit="false"/>
      <protection locked="true" hidden="false"/>
    </xf>
    <xf numFmtId="164" fontId="16" fillId="8" borderId="0" xfId="0" applyFont="true" applyBorder="false" applyAlignment="false" applyProtection="false">
      <alignment horizontal="general" vertical="bottom" textRotation="0" wrapText="false" indent="0" shrinkToFit="false"/>
      <protection locked="true" hidden="false"/>
    </xf>
    <xf numFmtId="167" fontId="22" fillId="3" borderId="0" xfId="0" applyFont="true" applyBorder="true" applyAlignment="true" applyProtection="false">
      <alignment horizontal="center" vertical="center" textRotation="0" wrapText="false" indent="0" shrinkToFit="false"/>
      <protection locked="true" hidden="false"/>
    </xf>
    <xf numFmtId="164" fontId="14" fillId="4" borderId="3" xfId="0" applyFont="true" applyBorder="true" applyAlignment="true" applyProtection="false">
      <alignment horizontal="justify" vertical="center" textRotation="0" wrapText="true" indent="0" shrinkToFit="false"/>
      <protection locked="true" hidden="false"/>
    </xf>
    <xf numFmtId="164" fontId="14" fillId="4" borderId="4" xfId="0" applyFont="true" applyBorder="true" applyAlignment="true" applyProtection="false">
      <alignment horizontal="right" vertical="center" textRotation="0" wrapText="true" indent="0" shrinkToFit="false"/>
      <protection locked="true" hidden="false"/>
    </xf>
    <xf numFmtId="164" fontId="14" fillId="4" borderId="5" xfId="0" applyFont="true" applyBorder="true" applyAlignment="true" applyProtection="false">
      <alignment horizontal="right" vertical="center" textRotation="0" wrapText="true" indent="0" shrinkToFit="false"/>
      <protection locked="true" hidden="false"/>
    </xf>
    <xf numFmtId="164" fontId="15" fillId="3" borderId="3" xfId="0" applyFont="true" applyBorder="true" applyAlignment="true" applyProtection="false">
      <alignment horizontal="justify" vertical="center" textRotation="0" wrapText="true" indent="0" shrinkToFit="false"/>
      <protection locked="true" hidden="false"/>
    </xf>
    <xf numFmtId="164" fontId="15" fillId="3" borderId="15" xfId="0" applyFont="true" applyBorder="true" applyAlignment="true" applyProtection="false">
      <alignment horizontal="general" vertical="center" textRotation="0" wrapText="true" indent="0" shrinkToFit="false"/>
      <protection locked="true" hidden="false"/>
    </xf>
    <xf numFmtId="168" fontId="16" fillId="3" borderId="15" xfId="0" applyFont="true" applyBorder="true" applyAlignment="true" applyProtection="false">
      <alignment horizontal="right" vertical="center" textRotation="0" wrapText="true" indent="0" shrinkToFit="false"/>
      <protection locked="true" hidden="false"/>
    </xf>
    <xf numFmtId="164" fontId="16" fillId="3" borderId="0" xfId="0" applyFont="true" applyBorder="false" applyAlignment="false" applyProtection="false">
      <alignment horizontal="general" vertical="bottom" textRotation="0" wrapText="false" indent="0" shrinkToFit="false"/>
      <protection locked="true" hidden="false"/>
    </xf>
    <xf numFmtId="164" fontId="42" fillId="3" borderId="0" xfId="0" applyFont="true" applyBorder="true" applyAlignment="true" applyProtection="false">
      <alignment horizontal="right" vertical="center" textRotation="0" wrapText="true" indent="0" shrinkToFit="false"/>
      <protection locked="true" hidden="false"/>
    </xf>
    <xf numFmtId="164" fontId="43" fillId="4" borderId="3" xfId="0" applyFont="true" applyBorder="true" applyAlignment="true" applyProtection="false">
      <alignment horizontal="general" vertical="center" textRotation="0" wrapText="true" indent="0" shrinkToFit="false"/>
      <protection locked="true" hidden="false"/>
    </xf>
    <xf numFmtId="168" fontId="16" fillId="3" borderId="0" xfId="0" applyFont="true" applyBorder="true" applyAlignment="true" applyProtection="false">
      <alignment horizontal="right" vertical="center" textRotation="0" wrapText="true" indent="0" shrinkToFit="false"/>
      <protection locked="true" hidden="false"/>
    </xf>
    <xf numFmtId="164" fontId="15" fillId="3" borderId="3" xfId="0" applyFont="true" applyBorder="true" applyAlignment="true" applyProtection="false">
      <alignment horizontal="left" vertical="center" textRotation="0" wrapText="true" indent="7" shrinkToFit="false"/>
      <protection locked="true" hidden="false"/>
    </xf>
    <xf numFmtId="164" fontId="15" fillId="3" borderId="4" xfId="0" applyFont="true" applyBorder="true" applyAlignment="true" applyProtection="false">
      <alignment horizontal="right" vertical="center" textRotation="0" wrapText="true" indent="0" shrinkToFit="false"/>
      <protection locked="true" hidden="false"/>
    </xf>
    <xf numFmtId="164" fontId="15" fillId="3" borderId="5" xfId="0" applyFont="true" applyBorder="true" applyAlignment="true" applyProtection="false">
      <alignment horizontal="right" vertical="center" textRotation="0" wrapText="true" indent="0" shrinkToFit="false"/>
      <protection locked="true" hidden="false"/>
    </xf>
    <xf numFmtId="164" fontId="14" fillId="4" borderId="16" xfId="0" applyFont="true" applyBorder="true" applyAlignment="true" applyProtection="false">
      <alignment horizontal="left" vertical="center" textRotation="0" wrapText="false" indent="0" shrinkToFit="false"/>
      <protection locked="true" hidden="false"/>
    </xf>
    <xf numFmtId="164" fontId="14" fillId="4" borderId="17" xfId="0" applyFont="true" applyBorder="true" applyAlignment="true" applyProtection="false">
      <alignment horizontal="center" vertical="center" textRotation="0" wrapText="false" indent="0" shrinkToFit="false"/>
      <protection locked="true" hidden="false"/>
    </xf>
    <xf numFmtId="164" fontId="14" fillId="4" borderId="18" xfId="0" applyFont="true" applyBorder="true" applyAlignment="true" applyProtection="false">
      <alignment horizontal="center" vertical="center" textRotation="0" wrapText="false" indent="0" shrinkToFit="false"/>
      <protection locked="true" hidden="false"/>
    </xf>
    <xf numFmtId="164" fontId="14" fillId="4" borderId="19" xfId="0" applyFont="true" applyBorder="true" applyAlignment="true" applyProtection="false">
      <alignment horizontal="center" vertical="center" textRotation="0" wrapText="false" indent="0" shrinkToFit="false"/>
      <protection locked="true" hidden="false"/>
    </xf>
    <xf numFmtId="164" fontId="15" fillId="0" borderId="20" xfId="0" applyFont="true" applyBorder="true" applyAlignment="true" applyProtection="false">
      <alignment horizontal="left" vertical="center" textRotation="0" wrapText="true" indent="0" shrinkToFit="false"/>
      <protection locked="true" hidden="false"/>
    </xf>
    <xf numFmtId="164" fontId="15" fillId="0" borderId="0" xfId="0" applyFont="true" applyBorder="true" applyAlignment="true" applyProtection="false">
      <alignment horizontal="left" vertical="center" textRotation="0" wrapText="true" indent="0" shrinkToFit="false"/>
      <protection locked="true" hidden="false"/>
    </xf>
    <xf numFmtId="164" fontId="15" fillId="0" borderId="15" xfId="0" applyFont="true" applyBorder="true" applyAlignment="true" applyProtection="false">
      <alignment horizontal="left" vertical="center" textRotation="0" wrapText="true" indent="0" shrinkToFit="false"/>
      <protection locked="true" hidden="false"/>
    </xf>
    <xf numFmtId="164" fontId="15" fillId="0" borderId="21" xfId="0" applyFont="true" applyBorder="true" applyAlignment="true" applyProtection="false">
      <alignment horizontal="left" vertical="center" textRotation="0" wrapText="true" indent="0" shrinkToFit="false"/>
      <protection locked="true" hidden="false"/>
    </xf>
    <xf numFmtId="164" fontId="15" fillId="3" borderId="22" xfId="0" applyFont="true" applyBorder="true" applyAlignment="true" applyProtection="false">
      <alignment horizontal="left" vertical="center" textRotation="0" wrapText="true" indent="9" shrinkToFit="false"/>
      <protection locked="true" hidden="false"/>
    </xf>
    <xf numFmtId="164" fontId="0" fillId="3" borderId="23" xfId="0" applyFont="false" applyBorder="true" applyAlignment="false" applyProtection="false">
      <alignment horizontal="general" vertical="bottom" textRotation="0" wrapText="false" indent="0" shrinkToFit="false"/>
      <protection locked="true" hidden="false"/>
    </xf>
    <xf numFmtId="164" fontId="15" fillId="5" borderId="24" xfId="0" applyFont="true" applyBorder="true" applyAlignment="true" applyProtection="false">
      <alignment horizontal="left" vertical="center" textRotation="0" wrapText="true" indent="0" shrinkToFit="false"/>
      <protection locked="true" hidden="false"/>
    </xf>
    <xf numFmtId="164" fontId="0" fillId="5" borderId="23" xfId="0" applyFont="false" applyBorder="true" applyAlignment="false" applyProtection="false">
      <alignment horizontal="general" vertical="bottom" textRotation="0" wrapText="false" indent="0" shrinkToFit="false"/>
      <protection locked="true" hidden="false"/>
    </xf>
    <xf numFmtId="164" fontId="15" fillId="5" borderId="22" xfId="0" applyFont="true" applyBorder="true" applyAlignment="true" applyProtection="false">
      <alignment horizontal="left" vertical="center" textRotation="0" wrapText="true" indent="9" shrinkToFit="false"/>
      <protection locked="true" hidden="false"/>
    </xf>
    <xf numFmtId="164" fontId="15" fillId="5" borderId="25" xfId="0" applyFont="true" applyBorder="true" applyAlignment="true" applyProtection="false">
      <alignment horizontal="left" vertical="center" textRotation="0" wrapText="true" indent="9" shrinkToFit="false"/>
      <protection locked="true" hidden="false"/>
    </xf>
    <xf numFmtId="164" fontId="0" fillId="5" borderId="26" xfId="0" applyFont="false" applyBorder="true" applyAlignment="false" applyProtection="false">
      <alignment horizontal="general" vertical="bottom" textRotation="0" wrapText="false" indent="0" shrinkToFit="false"/>
      <protection locked="true" hidden="false"/>
    </xf>
    <xf numFmtId="164" fontId="0" fillId="5" borderId="27" xfId="0" applyFont="false" applyBorder="true" applyAlignment="false" applyProtection="false">
      <alignment horizontal="general" vertical="bottom" textRotation="0" wrapText="false" indent="0" shrinkToFit="false"/>
      <protection locked="true" hidden="false"/>
    </xf>
    <xf numFmtId="167" fontId="16" fillId="3" borderId="4" xfId="0" applyFont="true" applyBorder="true" applyAlignment="true" applyProtection="false">
      <alignment horizontal="center" vertical="center" textRotation="0" wrapText="true" indent="0" shrinkToFit="false"/>
      <protection locked="true" hidden="false"/>
    </xf>
    <xf numFmtId="167" fontId="16" fillId="3" borderId="5" xfId="0" applyFont="true" applyBorder="true" applyAlignment="true" applyProtection="false">
      <alignment horizontal="center" vertical="center" textRotation="0" wrapText="true" indent="0" shrinkToFit="false"/>
      <protection locked="true" hidden="false"/>
    </xf>
    <xf numFmtId="164" fontId="16" fillId="3" borderId="3" xfId="0" applyFont="true" applyBorder="true" applyAlignment="false" applyProtection="false">
      <alignment horizontal="general" vertical="bottom" textRotation="0" wrapText="false" indent="0" shrinkToFit="false"/>
      <protection locked="true" hidden="false"/>
    </xf>
    <xf numFmtId="172" fontId="16" fillId="3" borderId="4" xfId="0" applyFont="true" applyBorder="true" applyAlignment="false" applyProtection="false">
      <alignment horizontal="general" vertical="bottom" textRotation="0" wrapText="false" indent="0" shrinkToFit="false"/>
      <protection locked="true" hidden="false"/>
    </xf>
    <xf numFmtId="172" fontId="16" fillId="3" borderId="5" xfId="0" applyFont="true" applyBorder="true" applyAlignment="false" applyProtection="false">
      <alignment horizontal="general" vertical="bottom" textRotation="0" wrapText="false" indent="0" shrinkToFit="false"/>
      <protection locked="true" hidden="false"/>
    </xf>
    <xf numFmtId="164" fontId="44" fillId="3" borderId="0" xfId="0" applyFont="true" applyBorder="true" applyAlignment="true" applyProtection="false">
      <alignment horizontal="general" vertical="center" textRotation="0" wrapText="false" indent="0" shrinkToFit="false"/>
      <protection locked="true" hidden="false"/>
    </xf>
    <xf numFmtId="164" fontId="14" fillId="4" borderId="3" xfId="0" applyFont="true" applyBorder="true" applyAlignment="true" applyProtection="false">
      <alignment horizontal="center" vertical="center" textRotation="0" wrapText="false" indent="0" shrinkToFit="false"/>
      <protection locked="true" hidden="false"/>
    </xf>
    <xf numFmtId="164" fontId="15" fillId="3" borderId="28" xfId="0" applyFont="true" applyBorder="true" applyAlignment="true" applyProtection="false">
      <alignment horizontal="left" vertical="center" textRotation="0" wrapText="false" indent="0" shrinkToFit="false"/>
      <protection locked="true" hidden="false"/>
    </xf>
    <xf numFmtId="164" fontId="16" fillId="3" borderId="15" xfId="0" applyFont="true" applyBorder="true" applyAlignment="true" applyProtection="false">
      <alignment horizontal="center" vertical="center" textRotation="0" wrapText="false" indent="0" shrinkToFit="false"/>
      <protection locked="true" hidden="false"/>
    </xf>
    <xf numFmtId="164" fontId="16" fillId="3" borderId="29" xfId="0" applyFont="true" applyBorder="true" applyAlignment="true" applyProtection="false">
      <alignment horizontal="center" vertical="center" textRotation="0" wrapText="false" indent="0" shrinkToFit="false"/>
      <protection locked="true" hidden="false"/>
    </xf>
    <xf numFmtId="164" fontId="16" fillId="3" borderId="30" xfId="0" applyFont="true" applyBorder="true" applyAlignment="true" applyProtection="false">
      <alignment horizontal="center" vertical="center" textRotation="0" wrapText="false" indent="0" shrinkToFit="false"/>
      <protection locked="true" hidden="false"/>
    </xf>
    <xf numFmtId="164" fontId="15" fillId="3" borderId="31" xfId="0" applyFont="true" applyBorder="true" applyAlignment="true" applyProtection="false">
      <alignment horizontal="left" vertical="center" textRotation="0" wrapText="false" indent="0" shrinkToFit="false"/>
      <protection locked="true" hidden="false"/>
    </xf>
    <xf numFmtId="164" fontId="45" fillId="3" borderId="0" xfId="0" applyFont="true" applyBorder="true" applyAlignment="true" applyProtection="false">
      <alignment horizontal="center" vertical="center" textRotation="0" wrapText="false" indent="0" shrinkToFit="false"/>
      <protection locked="true" hidden="false"/>
    </xf>
    <xf numFmtId="164" fontId="45" fillId="3" borderId="14" xfId="0" applyFont="true" applyBorder="true" applyAlignment="true" applyProtection="false">
      <alignment horizontal="center" vertical="center" textRotation="0" wrapText="false" indent="0" shrinkToFit="false"/>
      <protection locked="true" hidden="false"/>
    </xf>
    <xf numFmtId="164" fontId="45" fillId="3" borderId="32" xfId="0" applyFont="true" applyBorder="true" applyAlignment="true" applyProtection="false">
      <alignment horizontal="center" vertical="center" textRotation="0" wrapText="false" indent="0" shrinkToFit="false"/>
      <protection locked="true" hidden="false"/>
    </xf>
    <xf numFmtId="164" fontId="15" fillId="3" borderId="33" xfId="0" applyFont="true" applyBorder="true" applyAlignment="true" applyProtection="false">
      <alignment horizontal="left" vertical="center" textRotation="0" wrapText="false" indent="0" shrinkToFit="false"/>
      <protection locked="true" hidden="false"/>
    </xf>
    <xf numFmtId="164" fontId="16" fillId="3" borderId="34" xfId="0" applyFont="true" applyBorder="true" applyAlignment="true" applyProtection="false">
      <alignment horizontal="center" vertical="center" textRotation="0" wrapText="false" indent="0" shrinkToFit="false"/>
      <protection locked="true" hidden="false"/>
    </xf>
    <xf numFmtId="164" fontId="45" fillId="3" borderId="34" xfId="0" applyFont="true" applyBorder="true" applyAlignment="true" applyProtection="false">
      <alignment horizontal="center" vertical="center" textRotation="0" wrapText="false" indent="0" shrinkToFit="false"/>
      <protection locked="true" hidden="false"/>
    </xf>
    <xf numFmtId="164" fontId="45" fillId="3" borderId="35" xfId="0" applyFont="true" applyBorder="true" applyAlignment="true" applyProtection="false">
      <alignment horizontal="center" vertical="center" textRotation="0" wrapText="false" indent="0" shrinkToFit="false"/>
      <protection locked="true" hidden="false"/>
    </xf>
    <xf numFmtId="164" fontId="45" fillId="3" borderId="36" xfId="0" applyFont="true" applyBorder="true" applyAlignment="true" applyProtection="false">
      <alignment horizontal="center" vertical="center" textRotation="0" wrapText="false" indent="0" shrinkToFit="false"/>
      <protection locked="true" hidden="false"/>
    </xf>
    <xf numFmtId="164" fontId="14" fillId="4" borderId="28" xfId="0" applyFont="true" applyBorder="true" applyAlignment="true" applyProtection="false">
      <alignment horizontal="center" vertical="center" textRotation="0" wrapText="false" indent="0" shrinkToFit="false"/>
      <protection locked="true" hidden="false"/>
    </xf>
    <xf numFmtId="164" fontId="14" fillId="4" borderId="15" xfId="0" applyFont="true" applyBorder="true" applyAlignment="true" applyProtection="false">
      <alignment horizontal="center" vertical="center" textRotation="0" wrapText="true" indent="0" shrinkToFit="false"/>
      <protection locked="true" hidden="false"/>
    </xf>
    <xf numFmtId="164" fontId="14" fillId="4" borderId="15" xfId="0" applyFont="true" applyBorder="true" applyAlignment="true" applyProtection="false">
      <alignment horizontal="right" vertical="center" textRotation="0" wrapText="true" indent="0" shrinkToFit="false"/>
      <protection locked="true" hidden="false"/>
    </xf>
    <xf numFmtId="164" fontId="14" fillId="4" borderId="30" xfId="0" applyFont="true" applyBorder="true" applyAlignment="true" applyProtection="false">
      <alignment horizontal="right" vertical="center" textRotation="0" wrapText="true" indent="0" shrinkToFit="false"/>
      <protection locked="true" hidden="false"/>
    </xf>
    <xf numFmtId="164" fontId="15" fillId="3" borderId="3" xfId="0" applyFont="true" applyBorder="true" applyAlignment="true" applyProtection="false">
      <alignment horizontal="justify" vertical="center" textRotation="0" wrapText="false" indent="0" shrinkToFit="false"/>
      <protection locked="true" hidden="false"/>
    </xf>
    <xf numFmtId="164" fontId="16" fillId="3" borderId="4" xfId="0" applyFont="true" applyBorder="true" applyAlignment="true" applyProtection="false">
      <alignment horizontal="right" vertical="center" textRotation="0" wrapText="false" indent="0" shrinkToFit="false"/>
      <protection locked="true" hidden="false"/>
    </xf>
    <xf numFmtId="167" fontId="16" fillId="3" borderId="5" xfId="0" applyFont="true" applyBorder="true" applyAlignment="true" applyProtection="false">
      <alignment horizontal="right" vertical="center" textRotation="0" wrapText="false" indent="0" shrinkToFit="false"/>
      <protection locked="true" hidden="false"/>
    </xf>
    <xf numFmtId="164" fontId="16" fillId="3" borderId="5" xfId="0" applyFont="true" applyBorder="true" applyAlignment="true" applyProtection="false">
      <alignment horizontal="right" vertical="center" textRotation="0" wrapText="false" indent="0" shrinkToFit="false"/>
      <protection locked="true" hidden="false"/>
    </xf>
    <xf numFmtId="164" fontId="15" fillId="3" borderId="28" xfId="0" applyFont="true" applyBorder="true" applyAlignment="true" applyProtection="false">
      <alignment horizontal="justify" vertical="center" textRotation="0" wrapText="false" indent="0" shrinkToFit="false"/>
      <protection locked="true" hidden="false"/>
    </xf>
    <xf numFmtId="167" fontId="16" fillId="3" borderId="15" xfId="0" applyFont="true" applyBorder="true" applyAlignment="true" applyProtection="false">
      <alignment horizontal="right" vertical="center" textRotation="0" wrapText="false" indent="0" shrinkToFit="false"/>
      <protection locked="true" hidden="false"/>
    </xf>
    <xf numFmtId="167" fontId="16" fillId="3" borderId="30" xfId="0" applyFont="true" applyBorder="true" applyAlignment="true" applyProtection="false">
      <alignment horizontal="right" vertical="center" textRotation="0" wrapText="false" indent="0" shrinkToFit="false"/>
      <protection locked="true" hidden="false"/>
    </xf>
    <xf numFmtId="164" fontId="15" fillId="3" borderId="31" xfId="0" applyFont="true" applyBorder="true" applyAlignment="true" applyProtection="false">
      <alignment horizontal="left" vertical="center" textRotation="0" wrapText="true" indent="1" shrinkToFit="false"/>
      <protection locked="true" hidden="false"/>
    </xf>
    <xf numFmtId="167" fontId="16" fillId="3" borderId="0" xfId="0" applyFont="true" applyBorder="true" applyAlignment="true" applyProtection="false">
      <alignment horizontal="right" vertical="center" textRotation="0" wrapText="false" indent="0" shrinkToFit="false"/>
      <protection locked="true" hidden="false"/>
    </xf>
    <xf numFmtId="167" fontId="16" fillId="3" borderId="32" xfId="0" applyFont="true" applyBorder="true" applyAlignment="true" applyProtection="false">
      <alignment horizontal="right" vertical="center" textRotation="0" wrapText="false" indent="0" shrinkToFit="false"/>
      <protection locked="true" hidden="false"/>
    </xf>
    <xf numFmtId="164" fontId="15" fillId="3" borderId="33" xfId="0" applyFont="true" applyBorder="true" applyAlignment="true" applyProtection="false">
      <alignment horizontal="left" vertical="center" textRotation="0" wrapText="true" indent="1" shrinkToFit="false"/>
      <protection locked="true" hidden="false"/>
    </xf>
    <xf numFmtId="167" fontId="16" fillId="3" borderId="34" xfId="0" applyFont="true" applyBorder="true" applyAlignment="true" applyProtection="false">
      <alignment horizontal="right" vertical="center" textRotation="0" wrapText="false" indent="0" shrinkToFit="false"/>
      <protection locked="true" hidden="false"/>
    </xf>
    <xf numFmtId="167" fontId="16" fillId="3" borderId="36" xfId="0" applyFont="true" applyBorder="true" applyAlignment="true" applyProtection="false">
      <alignment horizontal="right" vertical="center" textRotation="0" wrapText="false" indent="0" shrinkToFit="false"/>
      <protection locked="true" hidden="false"/>
    </xf>
    <xf numFmtId="164" fontId="15" fillId="3" borderId="4" xfId="0" applyFont="true" applyBorder="true" applyAlignment="true" applyProtection="false">
      <alignment horizontal="center" vertical="center" textRotation="0" wrapText="false" indent="0" shrinkToFit="false"/>
      <protection locked="true" hidden="false"/>
    </xf>
    <xf numFmtId="167" fontId="15" fillId="3" borderId="4" xfId="0" applyFont="true" applyBorder="true" applyAlignment="true" applyProtection="false">
      <alignment horizontal="right" vertical="center" textRotation="0" wrapText="false" indent="0" shrinkToFit="false"/>
      <protection locked="true" hidden="false"/>
    </xf>
    <xf numFmtId="167" fontId="15" fillId="3" borderId="5" xfId="0" applyFont="true" applyBorder="true" applyAlignment="true" applyProtection="false">
      <alignment horizontal="right" vertical="center" textRotation="0" wrapText="false" indent="0" shrinkToFit="false"/>
      <protection locked="true" hidden="false"/>
    </xf>
    <xf numFmtId="164" fontId="15" fillId="5" borderId="3" xfId="0" applyFont="true" applyBorder="true" applyAlignment="true" applyProtection="false">
      <alignment horizontal="left" vertical="center" textRotation="0" wrapText="false" indent="0" shrinkToFit="false"/>
      <protection locked="true" hidden="false"/>
    </xf>
    <xf numFmtId="167" fontId="22" fillId="5" borderId="4" xfId="0" applyFont="true" applyBorder="true" applyAlignment="true" applyProtection="false">
      <alignment horizontal="center" vertical="center" textRotation="0" wrapText="false" indent="0" shrinkToFit="false"/>
      <protection locked="true" hidden="false"/>
    </xf>
    <xf numFmtId="167" fontId="22" fillId="5" borderId="5" xfId="0" applyFont="true" applyBorder="true" applyAlignment="true" applyProtection="false">
      <alignment horizontal="center" vertical="center" textRotation="0" wrapText="false" indent="0" shrinkToFit="false"/>
      <protection locked="true" hidden="false"/>
    </xf>
    <xf numFmtId="164" fontId="15" fillId="6" borderId="0" xfId="0" applyFont="true" applyBorder="true" applyAlignment="true" applyProtection="false">
      <alignment horizontal="general" vertical="center" textRotation="0" wrapText="true" indent="0" shrinkToFit="false"/>
      <protection locked="true" hidden="false"/>
    </xf>
    <xf numFmtId="164" fontId="15" fillId="5" borderId="3" xfId="0" applyFont="true" applyBorder="true" applyAlignment="true" applyProtection="false">
      <alignment horizontal="justify" vertical="center" textRotation="0" wrapText="true" indent="0" shrinkToFit="false"/>
      <protection locked="true" hidden="false"/>
    </xf>
    <xf numFmtId="164" fontId="16" fillId="5" borderId="4" xfId="0" applyFont="true" applyBorder="true" applyAlignment="true" applyProtection="false">
      <alignment horizontal="right" vertical="center" textRotation="0" wrapText="true" indent="0" shrinkToFit="false"/>
      <protection locked="true" hidden="false"/>
    </xf>
    <xf numFmtId="172" fontId="16" fillId="5" borderId="4" xfId="0" applyFont="true" applyBorder="true" applyAlignment="true" applyProtection="false">
      <alignment horizontal="right" vertical="center" textRotation="0" wrapText="true" indent="0" shrinkToFit="false"/>
      <protection locked="true" hidden="false"/>
    </xf>
    <xf numFmtId="172" fontId="16" fillId="5" borderId="5" xfId="0" applyFont="true" applyBorder="true" applyAlignment="true" applyProtection="false">
      <alignment horizontal="right" vertical="center" textRotation="0" wrapText="true" indent="0" shrinkToFit="false"/>
      <protection locked="true" hidden="false"/>
    </xf>
    <xf numFmtId="164" fontId="15" fillId="0" borderId="3" xfId="0" applyFont="true" applyBorder="true" applyAlignment="true" applyProtection="false">
      <alignment horizontal="justify" vertical="center" textRotation="0" wrapText="true" indent="0" shrinkToFit="false"/>
      <protection locked="true" hidden="false"/>
    </xf>
    <xf numFmtId="164" fontId="16" fillId="0" borderId="4" xfId="0" applyFont="true" applyBorder="true" applyAlignment="true" applyProtection="false">
      <alignment horizontal="right" vertical="center" textRotation="0" wrapText="true" indent="0" shrinkToFit="false"/>
      <protection locked="true" hidden="false"/>
    </xf>
    <xf numFmtId="172" fontId="16" fillId="0" borderId="4" xfId="0" applyFont="true" applyBorder="true" applyAlignment="true" applyProtection="false">
      <alignment horizontal="right" vertical="center" textRotation="0" wrapText="true" indent="0" shrinkToFit="false"/>
      <protection locked="true" hidden="false"/>
    </xf>
    <xf numFmtId="172" fontId="16" fillId="0" borderId="5" xfId="0" applyFont="true" applyBorder="true" applyAlignment="true" applyProtection="false">
      <alignment horizontal="right" vertical="center" textRotation="0" wrapText="true" indent="0" shrinkToFit="false"/>
      <protection locked="true" hidden="false"/>
    </xf>
    <xf numFmtId="164" fontId="46" fillId="3" borderId="0" xfId="0" applyFont="true" applyBorder="true" applyAlignment="true" applyProtection="false">
      <alignment horizontal="right" vertical="center" textRotation="0" wrapText="true" indent="0" shrinkToFit="false"/>
      <protection locked="true" hidden="false"/>
    </xf>
    <xf numFmtId="164" fontId="8" fillId="9" borderId="0" xfId="0" applyFont="true" applyBorder="false" applyAlignment="fals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4" fontId="43" fillId="9" borderId="3" xfId="0" applyFont="true" applyBorder="true" applyAlignment="true" applyProtection="false">
      <alignment horizontal="general" vertical="center" textRotation="0" wrapText="true" indent="0" shrinkToFit="false"/>
      <protection locked="true" hidden="false"/>
    </xf>
    <xf numFmtId="164" fontId="14" fillId="9" borderId="4" xfId="0" applyFont="true" applyBorder="true" applyAlignment="true" applyProtection="false">
      <alignment horizontal="center" vertical="center" textRotation="0" wrapText="true" indent="0" shrinkToFit="false"/>
      <protection locked="true" hidden="false"/>
    </xf>
    <xf numFmtId="164" fontId="14" fillId="9" borderId="5" xfId="0" applyFont="true" applyBorder="true" applyAlignment="true" applyProtection="false">
      <alignment horizontal="center" vertical="center" textRotation="0" wrapText="true" indent="0" shrinkToFit="false"/>
      <protection locked="true" hidden="false"/>
    </xf>
    <xf numFmtId="164" fontId="15" fillId="9" borderId="3" xfId="0" applyFont="true" applyBorder="true" applyAlignment="true" applyProtection="false">
      <alignment horizontal="general" vertical="center" textRotation="0" wrapText="true" indent="0" shrinkToFit="false"/>
      <protection locked="true" hidden="false"/>
    </xf>
    <xf numFmtId="164" fontId="16" fillId="9" borderId="4" xfId="0" applyFont="true" applyBorder="true" applyAlignment="true" applyProtection="false">
      <alignment horizontal="center" vertical="center" textRotation="0" wrapText="true" indent="0" shrinkToFit="false"/>
      <protection locked="true" hidden="false"/>
    </xf>
    <xf numFmtId="164" fontId="16" fillId="9" borderId="5" xfId="0" applyFont="true" applyBorder="true" applyAlignment="true" applyProtection="false">
      <alignment horizontal="center" vertical="center" textRotation="0" wrapText="tru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general" vertical="center" textRotation="0" wrapText="true" indent="0" shrinkToFit="false"/>
      <protection locked="true" hidden="false"/>
    </xf>
    <xf numFmtId="164" fontId="47" fillId="0" borderId="0" xfId="0" applyFont="true" applyBorder="true" applyAlignment="true" applyProtection="false">
      <alignment horizontal="general" vertical="center" textRotation="0" wrapText="true" indent="0" shrinkToFit="false"/>
      <protection locked="true" hidden="false"/>
    </xf>
    <xf numFmtId="164" fontId="30" fillId="6" borderId="0" xfId="0" applyFont="true" applyBorder="true" applyAlignment="true" applyProtection="false">
      <alignment horizontal="general" vertical="center" textRotation="0" wrapText="true" indent="0" shrinkToFit="false"/>
      <protection locked="true" hidden="false"/>
    </xf>
    <xf numFmtId="164" fontId="48" fillId="5" borderId="0" xfId="0" applyFont="true" applyBorder="true" applyAlignment="true" applyProtection="false">
      <alignment horizontal="general" vertical="center" textRotation="0" wrapText="false" indent="0" shrinkToFit="false"/>
      <protection locked="true" hidden="false"/>
    </xf>
    <xf numFmtId="164" fontId="0" fillId="10" borderId="0" xfId="0" applyFont="true" applyBorder="false" applyAlignment="false" applyProtection="false">
      <alignment horizontal="general" vertical="bottom" textRotation="0" wrapText="false" indent="0" shrinkToFit="false"/>
      <protection locked="true" hidden="false"/>
    </xf>
    <xf numFmtId="164" fontId="16" fillId="3" borderId="0" xfId="0" applyFont="true" applyBorder="true" applyAlignment="false" applyProtection="false">
      <alignment horizontal="general" vertical="bottom" textRotation="0" wrapText="false" indent="0" shrinkToFit="false"/>
      <protection locked="true" hidden="false"/>
    </xf>
    <xf numFmtId="172" fontId="16" fillId="3" borderId="0" xfId="0" applyFont="true" applyBorder="true" applyAlignment="false" applyProtection="false">
      <alignment horizontal="general" vertical="bottom" textRotation="0" wrapText="false" indent="0" shrinkToFit="false"/>
      <protection locked="true" hidden="false"/>
    </xf>
    <xf numFmtId="164" fontId="15" fillId="5" borderId="3" xfId="0" applyFont="true" applyBorder="true" applyAlignment="true" applyProtection="false">
      <alignment horizontal="left" vertical="center" textRotation="0" wrapText="true" indent="7" shrinkToFit="false"/>
      <protection locked="true" hidden="false"/>
    </xf>
    <xf numFmtId="172" fontId="15" fillId="3" borderId="4" xfId="0" applyFont="true" applyBorder="true" applyAlignment="true" applyProtection="false">
      <alignment horizontal="right" vertical="center" textRotation="0" wrapText="true" indent="0" shrinkToFit="false"/>
      <protection locked="true" hidden="false"/>
    </xf>
    <xf numFmtId="172" fontId="15" fillId="3" borderId="5" xfId="0" applyFont="true" applyBorder="true" applyAlignment="true" applyProtection="false">
      <alignment horizontal="right" vertical="center" textRotation="0" wrapText="true" indent="0" shrinkToFit="false"/>
      <protection locked="true" hidden="false"/>
    </xf>
    <xf numFmtId="174" fontId="0" fillId="3" borderId="0" xfId="19" applyFont="true" applyBorder="true" applyAlignment="true" applyProtection="true">
      <alignment horizontal="general" vertical="bottom" textRotation="0" wrapText="false" indent="0" shrinkToFit="false"/>
      <protection locked="true" hidden="false"/>
    </xf>
    <xf numFmtId="167" fontId="16" fillId="5" borderId="4" xfId="0" applyFont="true" applyBorder="true" applyAlignment="true" applyProtection="false">
      <alignment horizontal="center" vertical="center" textRotation="0" wrapText="true" indent="0" shrinkToFit="false"/>
      <protection locked="true" hidden="false"/>
    </xf>
    <xf numFmtId="167" fontId="16" fillId="5" borderId="5" xfId="0" applyFont="true" applyBorder="true" applyAlignment="true" applyProtection="false">
      <alignment horizontal="center" vertical="center" textRotation="0" wrapText="true" indent="0" shrinkToFit="false"/>
      <protection locked="true" hidden="false"/>
    </xf>
    <xf numFmtId="164" fontId="16" fillId="5" borderId="3" xfId="0" applyFont="true" applyBorder="true" applyAlignment="false" applyProtection="false">
      <alignment horizontal="general" vertical="bottom" textRotation="0" wrapText="false" indent="0" shrinkToFit="false"/>
      <protection locked="true" hidden="false"/>
    </xf>
    <xf numFmtId="172" fontId="16" fillId="5" borderId="4" xfId="0" applyFont="true" applyBorder="true" applyAlignment="false" applyProtection="false">
      <alignment horizontal="general" vertical="bottom" textRotation="0" wrapText="false" indent="0" shrinkToFit="false"/>
      <protection locked="true" hidden="false"/>
    </xf>
    <xf numFmtId="172" fontId="16" fillId="5" borderId="5" xfId="0" applyFont="true" applyBorder="true" applyAlignment="false" applyProtection="false">
      <alignment horizontal="general" vertical="bottom" textRotation="0" wrapText="false" indent="0" shrinkToFit="false"/>
      <protection locked="true" hidden="false"/>
    </xf>
    <xf numFmtId="164" fontId="8" fillId="6" borderId="0" xfId="0" applyFont="true" applyBorder="false" applyAlignment="false" applyProtection="false">
      <alignment horizontal="general" vertical="bottom" textRotation="0" wrapText="false" indent="0" shrinkToFit="false"/>
      <protection locked="true" hidden="false"/>
    </xf>
    <xf numFmtId="164" fontId="49" fillId="6" borderId="0" xfId="0" applyFont="true" applyBorder="false" applyAlignment="false" applyProtection="false">
      <alignment horizontal="general" vertical="bottom" textRotation="0" wrapText="false" indent="0" shrinkToFit="false"/>
      <protection locked="true" hidden="false"/>
    </xf>
    <xf numFmtId="164" fontId="15" fillId="5" borderId="37" xfId="0" applyFont="true" applyBorder="true" applyAlignment="true" applyProtection="false">
      <alignment horizontal="general" vertical="center" textRotation="0" wrapText="false" indent="0" shrinkToFit="false"/>
      <protection locked="true" hidden="false"/>
    </xf>
    <xf numFmtId="164" fontId="15" fillId="3" borderId="0" xfId="0" applyFont="true" applyBorder="true" applyAlignment="true" applyProtection="false">
      <alignment horizontal="general" vertical="center" textRotation="0" wrapText="false" indent="0" shrinkToFit="false"/>
      <protection locked="true" hidden="false"/>
    </xf>
    <xf numFmtId="164" fontId="14" fillId="4" borderId="38" xfId="0" applyFont="true" applyBorder="true" applyAlignment="true" applyProtection="false">
      <alignment horizontal="center" vertical="center" textRotation="0" wrapText="true" indent="0" shrinkToFit="false"/>
      <protection locked="true" hidden="false"/>
    </xf>
    <xf numFmtId="173" fontId="16" fillId="3" borderId="4" xfId="0" applyFont="true" applyBorder="true" applyAlignment="true" applyProtection="false">
      <alignment horizontal="right" vertical="center" textRotation="0" wrapText="false" indent="0" shrinkToFit="false"/>
      <protection locked="true" hidden="false"/>
    </xf>
    <xf numFmtId="173" fontId="16" fillId="3" borderId="5" xfId="0" applyFont="true" applyBorder="true" applyAlignment="true" applyProtection="false">
      <alignment horizontal="right" vertical="center" textRotation="0" wrapText="false" indent="0" shrinkToFit="false"/>
      <protection locked="true" hidden="false"/>
    </xf>
    <xf numFmtId="164" fontId="50" fillId="0" borderId="0" xfId="0" applyFont="true" applyBorder="false" applyAlignment="true" applyProtection="false">
      <alignment horizontal="justify" vertical="center" textRotation="0" wrapText="false" indent="0" shrinkToFit="false"/>
      <protection locked="true" hidden="false"/>
    </xf>
    <xf numFmtId="164" fontId="51" fillId="0" borderId="0" xfId="0" applyFont="true" applyBorder="false" applyAlignment="true" applyProtection="false">
      <alignment horizontal="left" vertical="center" textRotation="0" wrapText="false" indent="15" shrinkToFit="false"/>
      <protection locked="true" hidden="false"/>
    </xf>
    <xf numFmtId="164" fontId="56" fillId="4" borderId="3" xfId="0" applyFont="true" applyBorder="true" applyAlignment="true" applyProtection="false">
      <alignment horizontal="general" vertical="center" textRotation="0" wrapText="false" indent="0" shrinkToFit="false"/>
      <protection locked="true" hidden="false"/>
    </xf>
    <xf numFmtId="164" fontId="56" fillId="4" borderId="2" xfId="0" applyFont="true" applyBorder="true" applyAlignment="true" applyProtection="false">
      <alignment horizontal="general" vertical="center" textRotation="0" wrapText="false" indent="0" shrinkToFit="false"/>
      <protection locked="true" hidden="false"/>
    </xf>
    <xf numFmtId="164" fontId="14" fillId="4" borderId="2" xfId="0" applyFont="true" applyBorder="true" applyAlignment="true" applyProtection="false">
      <alignment horizontal="general" vertical="center" textRotation="0" wrapText="tru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3" borderId="4" xfId="0" applyFont="true" applyBorder="true" applyAlignment="false" applyProtection="false">
      <alignment horizontal="general" vertical="bottom" textRotation="0" wrapText="false" indent="0" shrinkToFit="false"/>
      <protection locked="true" hidden="false"/>
    </xf>
    <xf numFmtId="166" fontId="0" fillId="3" borderId="4" xfId="19" applyFont="true" applyBorder="true" applyAlignment="true" applyProtection="true">
      <alignment horizontal="general" vertical="bottom" textRotation="0" wrapText="false" indent="0" shrinkToFit="false"/>
      <protection locked="true" hidden="false"/>
    </xf>
    <xf numFmtId="166" fontId="0" fillId="3" borderId="5" xfId="19" applyFont="true" applyBorder="true" applyAlignment="true" applyProtection="true">
      <alignment horizontal="general" vertical="bottom" textRotation="0" wrapText="false" indent="0" shrinkToFit="false"/>
      <protection locked="true" hidden="false"/>
    </xf>
    <xf numFmtId="164" fontId="0" fillId="3" borderId="5" xfId="0" applyFont="true" applyBorder="true" applyAlignment="false" applyProtection="false">
      <alignment horizontal="general" vertical="bottom" textRotation="0" wrapText="false" indent="0" shrinkToFit="false"/>
      <protection locked="true" hidden="false"/>
    </xf>
    <xf numFmtId="168" fontId="16" fillId="3" borderId="4" xfId="19" applyFont="true" applyBorder="true" applyAlignment="true" applyProtection="true">
      <alignment horizontal="center" vertical="center" textRotation="0" wrapText="true" indent="0" shrinkToFit="false"/>
      <protection locked="true" hidden="false"/>
    </xf>
    <xf numFmtId="168" fontId="0" fillId="3" borderId="4" xfId="19" applyFont="true" applyBorder="true" applyAlignment="true" applyProtection="true">
      <alignment horizontal="center" vertical="center" textRotation="0" wrapText="false" indent="0" shrinkToFit="false"/>
      <protection locked="true" hidden="false"/>
    </xf>
    <xf numFmtId="168" fontId="0" fillId="3" borderId="5" xfId="19" applyFont="true" applyBorder="true" applyAlignment="true" applyProtection="true">
      <alignment horizontal="center" vertical="center" textRotation="0" wrapText="false" indent="0" shrinkToFit="false"/>
      <protection locked="true" hidden="false"/>
    </xf>
    <xf numFmtId="168" fontId="0" fillId="3" borderId="3" xfId="0" applyFont="false" applyBorder="true" applyAlignment="false" applyProtection="false">
      <alignment horizontal="general" vertical="bottom" textRotation="0" wrapText="false" indent="0" shrinkToFit="false"/>
      <protection locked="true" hidden="false"/>
    </xf>
    <xf numFmtId="168" fontId="0" fillId="3" borderId="4" xfId="0" applyFont="false" applyBorder="true" applyAlignment="false" applyProtection="false">
      <alignment horizontal="general" vertical="bottom" textRotation="0" wrapText="false" indent="0" shrinkToFit="false"/>
      <protection locked="true" hidden="false"/>
    </xf>
    <xf numFmtId="168" fontId="0" fillId="3" borderId="5" xfId="0" applyFont="false" applyBorder="true" applyAlignment="false" applyProtection="false">
      <alignment horizontal="general" vertical="bottom" textRotation="0" wrapText="false" indent="0" shrinkToFit="false"/>
      <protection locked="true" hidden="false"/>
    </xf>
    <xf numFmtId="168" fontId="0" fillId="3" borderId="0" xfId="0" applyFont="false" applyBorder="false" applyAlignment="false" applyProtection="false">
      <alignment horizontal="general" vertical="bottom" textRotation="0" wrapText="false" indent="0" shrinkToFit="false"/>
      <protection locked="true" hidden="false"/>
    </xf>
    <xf numFmtId="169" fontId="0" fillId="3" borderId="4" xfId="19" applyFont="true" applyBorder="true" applyAlignment="true" applyProtection="true">
      <alignment horizontal="center" vertical="center" textRotation="0" wrapText="false" indent="0" shrinkToFit="false"/>
      <protection locked="true" hidden="false"/>
    </xf>
    <xf numFmtId="169" fontId="0" fillId="3" borderId="5" xfId="19" applyFont="true" applyBorder="true" applyAlignment="true" applyProtection="true">
      <alignment horizontal="center" vertical="center" textRotation="0" wrapText="false" indent="0" shrinkToFit="false"/>
      <protection locked="true" hidden="false"/>
    </xf>
    <xf numFmtId="164" fontId="0" fillId="3" borderId="0" xfId="0" applyFont="false" applyBorder="false" applyAlignment="true" applyProtection="false">
      <alignment horizontal="center" vertical="center" textRotation="0" wrapText="false" indent="0" shrinkToFit="false"/>
      <protection locked="true" hidden="false"/>
    </xf>
    <xf numFmtId="168" fontId="16" fillId="3" borderId="5" xfId="19" applyFont="true" applyBorder="true" applyAlignment="true" applyProtection="true">
      <alignment horizontal="center" vertical="center" textRotation="0" wrapText="true" indent="0" shrinkToFit="false"/>
      <protection locked="true" hidden="false"/>
    </xf>
    <xf numFmtId="164" fontId="57" fillId="3" borderId="0" xfId="0" applyFont="true" applyBorder="false" applyAlignment="false" applyProtection="false">
      <alignment horizontal="general" vertical="bottom" textRotation="0" wrapText="false" indent="0" shrinkToFit="false"/>
      <protection locked="true" hidden="false"/>
    </xf>
    <xf numFmtId="164" fontId="57" fillId="3" borderId="39" xfId="0" applyFont="true" applyBorder="true" applyAlignment="false" applyProtection="false">
      <alignment horizontal="general" vertical="bottom" textRotation="0" wrapText="false" indent="0" shrinkToFit="false"/>
      <protection locked="true" hidden="false"/>
    </xf>
    <xf numFmtId="164" fontId="57" fillId="3" borderId="40" xfId="0" applyFont="true" applyBorder="true" applyAlignment="false" applyProtection="false">
      <alignment horizontal="general" vertical="bottom" textRotation="0" wrapText="false" indent="0" shrinkToFit="false"/>
      <protection locked="true" hidden="false"/>
    </xf>
    <xf numFmtId="164" fontId="57" fillId="3" borderId="41" xfId="0" applyFont="true" applyBorder="true" applyAlignment="false" applyProtection="false">
      <alignment horizontal="general" vertical="bottom" textRotation="0" wrapText="false" indent="0" shrinkToFit="false"/>
      <protection locked="true" hidden="false"/>
    </xf>
    <xf numFmtId="164" fontId="0" fillId="3" borderId="42" xfId="0" applyFont="true" applyBorder="true" applyAlignment="false" applyProtection="false">
      <alignment horizontal="general" vertical="bottom" textRotation="0" wrapText="false" indent="0" shrinkToFit="false"/>
      <protection locked="true" hidden="false"/>
    </xf>
    <xf numFmtId="164" fontId="0" fillId="3" borderId="43" xfId="0" applyFont="false" applyBorder="true" applyAlignment="false" applyProtection="false">
      <alignment horizontal="general" vertical="bottom" textRotation="0" wrapText="false" indent="0" shrinkToFit="false"/>
      <protection locked="true" hidden="false"/>
    </xf>
    <xf numFmtId="164" fontId="0" fillId="3" borderId="44" xfId="0" applyFont="false" applyBorder="true" applyAlignment="false" applyProtection="false">
      <alignment horizontal="general" vertical="bottom" textRotation="0" wrapText="false" indent="0" shrinkToFit="false"/>
      <protection locked="true" hidden="false"/>
    </xf>
    <xf numFmtId="172" fontId="0" fillId="3" borderId="4" xfId="0" applyFont="false" applyBorder="true" applyAlignment="false" applyProtection="false">
      <alignment horizontal="general" vertical="bottom" textRotation="0" wrapText="false" indent="0" shrinkToFit="false"/>
      <protection locked="true" hidden="false"/>
    </xf>
    <xf numFmtId="172" fontId="0" fillId="3" borderId="5" xfId="0" applyFont="false" applyBorder="true" applyAlignment="false" applyProtection="false">
      <alignment horizontal="general" vertical="bottom" textRotation="0" wrapText="false" indent="0" shrinkToFit="false"/>
      <protection locked="true" hidden="false"/>
    </xf>
    <xf numFmtId="164" fontId="15" fillId="3" borderId="3" xfId="0" applyFont="true" applyBorder="true" applyAlignment="true" applyProtection="false">
      <alignment horizontal="left" vertical="center" textRotation="0" wrapText="false" indent="4" shrinkToFit="false"/>
      <protection locked="true" hidden="false"/>
    </xf>
    <xf numFmtId="175" fontId="0" fillId="3" borderId="4" xfId="0" applyFont="false" applyBorder="true" applyAlignment="false" applyProtection="false">
      <alignment horizontal="general" vertical="bottom" textRotation="0" wrapText="false" indent="0" shrinkToFit="false"/>
      <protection locked="true" hidden="false"/>
    </xf>
    <xf numFmtId="175" fontId="0" fillId="3" borderId="5" xfId="0" applyFont="false" applyBorder="true" applyAlignment="false" applyProtection="false">
      <alignment horizontal="general" vertical="bottom" textRotation="0" wrapText="false" indent="0" shrinkToFit="false"/>
      <protection locked="true" hidden="false"/>
    </xf>
    <xf numFmtId="174" fontId="0" fillId="3" borderId="0" xfId="0" applyFont="false" applyBorder="false" applyAlignment="false" applyProtection="false">
      <alignment horizontal="general" vertical="bottom" textRotation="0" wrapText="false" indent="0" shrinkToFit="false"/>
      <protection locked="true" hidden="false"/>
    </xf>
    <xf numFmtId="164" fontId="24" fillId="3" borderId="0" xfId="0" applyFont="true" applyBorder="false" applyAlignment="false" applyProtection="false">
      <alignment horizontal="general" vertical="bottom" textRotation="0" wrapText="false" indent="0" shrinkToFit="false"/>
      <protection locked="true" hidden="false"/>
    </xf>
    <xf numFmtId="164" fontId="24" fillId="3" borderId="45" xfId="0" applyFont="true" applyBorder="true" applyAlignment="true" applyProtection="false">
      <alignment horizontal="center" vertical="center" textRotation="0" wrapText="true" indent="0" shrinkToFit="false"/>
      <protection locked="true" hidden="false"/>
    </xf>
    <xf numFmtId="164" fontId="58" fillId="3" borderId="46" xfId="0" applyFont="true" applyBorder="true" applyAlignment="true" applyProtection="false">
      <alignment horizontal="center" vertical="center" textRotation="0" wrapText="true" indent="0" shrinkToFit="false"/>
      <protection locked="true" hidden="false"/>
    </xf>
    <xf numFmtId="164" fontId="24" fillId="3" borderId="46" xfId="0" applyFont="true" applyBorder="true" applyAlignment="true" applyProtection="false">
      <alignment horizontal="center" vertical="center" textRotation="0" wrapText="true" indent="0" shrinkToFit="false"/>
      <protection locked="true" hidden="false"/>
    </xf>
    <xf numFmtId="164" fontId="58" fillId="3" borderId="47" xfId="0" applyFont="true" applyBorder="true" applyAlignment="true" applyProtection="false">
      <alignment horizontal="center" vertical="center" textRotation="0" wrapText="true" indent="0" shrinkToFit="false"/>
      <protection locked="true" hidden="false"/>
    </xf>
    <xf numFmtId="164" fontId="24" fillId="3" borderId="1" xfId="0" applyFont="true" applyBorder="true" applyAlignment="true" applyProtection="false">
      <alignment horizontal="center" vertical="center" textRotation="0" wrapText="true" indent="0" shrinkToFit="false"/>
      <protection locked="true" hidden="false"/>
    </xf>
    <xf numFmtId="164" fontId="0" fillId="3" borderId="43" xfId="0" applyFont="true" applyBorder="true" applyAlignment="true" applyProtection="false">
      <alignment horizontal="center" vertical="bottom" textRotation="0" wrapText="false" indent="0" shrinkToFit="false"/>
      <protection locked="true" hidden="false"/>
    </xf>
    <xf numFmtId="164" fontId="59" fillId="3" borderId="43" xfId="0" applyFont="true" applyBorder="true" applyAlignment="true" applyProtection="false">
      <alignment horizontal="center" vertical="bottom" textRotation="0" wrapText="false" indent="0" shrinkToFit="false"/>
      <protection locked="true" hidden="false"/>
    </xf>
    <xf numFmtId="172" fontId="0" fillId="3" borderId="48" xfId="0" applyFont="false" applyBorder="true" applyAlignment="false" applyProtection="false">
      <alignment horizontal="general" vertical="bottom" textRotation="0" wrapText="false" indent="0" shrinkToFit="false"/>
      <protection locked="true" hidden="false"/>
    </xf>
    <xf numFmtId="172" fontId="0" fillId="3" borderId="44" xfId="0" applyFont="false" applyBorder="true" applyAlignment="false" applyProtection="false">
      <alignment horizontal="general" vertical="bottom" textRotation="0" wrapText="false" indent="0" shrinkToFit="false"/>
      <protection locked="true" hidden="false"/>
    </xf>
    <xf numFmtId="172" fontId="0" fillId="3" borderId="42" xfId="0" applyFont="false" applyBorder="true" applyAlignment="false" applyProtection="false">
      <alignment horizontal="general" vertical="bottom" textRotation="0" wrapText="false" indent="0" shrinkToFit="false"/>
      <protection locked="true" hidden="false"/>
    </xf>
    <xf numFmtId="164" fontId="59" fillId="3" borderId="0" xfId="0" applyFont="true" applyBorder="false" applyAlignment="false" applyProtection="false">
      <alignment horizontal="general" vertical="bottom" textRotation="0" wrapText="false" indent="0" shrinkToFit="false"/>
      <protection locked="true" hidden="false"/>
    </xf>
    <xf numFmtId="164" fontId="0" fillId="3" borderId="12" xfId="0" applyFont="true" applyBorder="true" applyAlignment="true" applyProtection="false">
      <alignment horizontal="center" vertical="bottom" textRotation="0" wrapText="false" indent="0" shrinkToFit="false"/>
      <protection locked="true" hidden="false"/>
    </xf>
    <xf numFmtId="164" fontId="59" fillId="3" borderId="12" xfId="0" applyFont="true" applyBorder="true" applyAlignment="true" applyProtection="false">
      <alignment horizontal="center" vertical="bottom" textRotation="0" wrapText="false" indent="0" shrinkToFit="false"/>
      <protection locked="true" hidden="false"/>
    </xf>
    <xf numFmtId="172" fontId="0" fillId="3" borderId="14" xfId="0" applyFont="false" applyBorder="true" applyAlignment="false" applyProtection="false">
      <alignment horizontal="general" vertical="bottom" textRotation="0" wrapText="false" indent="0" shrinkToFit="false"/>
      <protection locked="true" hidden="false"/>
    </xf>
    <xf numFmtId="172" fontId="0" fillId="3" borderId="0" xfId="0" applyFont="false" applyBorder="true" applyAlignment="false" applyProtection="false">
      <alignment horizontal="general" vertical="bottom" textRotation="0" wrapText="false" indent="0" shrinkToFit="false"/>
      <protection locked="true" hidden="false"/>
    </xf>
    <xf numFmtId="172" fontId="0" fillId="3" borderId="13" xfId="0" applyFont="false" applyBorder="true" applyAlignment="false" applyProtection="false">
      <alignment horizontal="general" vertical="bottom" textRotation="0" wrapText="false" indent="0" shrinkToFit="false"/>
      <protection locked="true" hidden="false"/>
    </xf>
    <xf numFmtId="164" fontId="0" fillId="3" borderId="40" xfId="0" applyFont="true" applyBorder="true" applyAlignment="true" applyProtection="false">
      <alignment horizontal="center" vertical="bottom" textRotation="0" wrapText="false" indent="0" shrinkToFit="false"/>
      <protection locked="true" hidden="false"/>
    </xf>
    <xf numFmtId="172" fontId="0" fillId="3" borderId="49" xfId="0" applyFont="false" applyBorder="true" applyAlignment="false" applyProtection="false">
      <alignment horizontal="general" vertical="bottom" textRotation="0" wrapText="false" indent="0" shrinkToFit="false"/>
      <protection locked="true" hidden="false"/>
    </xf>
    <xf numFmtId="172" fontId="0" fillId="3" borderId="41" xfId="0" applyFont="false" applyBorder="true" applyAlignment="false" applyProtection="false">
      <alignment horizontal="general" vertical="bottom" textRotation="0" wrapText="false" indent="0" shrinkToFit="false"/>
      <protection locked="true" hidden="false"/>
    </xf>
    <xf numFmtId="172" fontId="0" fillId="3" borderId="39" xfId="0" applyFont="false" applyBorder="true" applyAlignment="false" applyProtection="false">
      <alignment horizontal="general" vertical="bottom" textRotation="0" wrapText="false" indent="0" shrinkToFit="false"/>
      <protection locked="true" hidden="false"/>
    </xf>
    <xf numFmtId="164" fontId="0" fillId="3" borderId="42" xfId="0" applyFont="true" applyBorder="true" applyAlignment="true" applyProtection="false">
      <alignment horizontal="center" vertical="bottom" textRotation="0" wrapText="false" indent="0" shrinkToFit="false"/>
      <protection locked="true" hidden="false"/>
    </xf>
    <xf numFmtId="164" fontId="0" fillId="3" borderId="13" xfId="0" applyFont="true" applyBorder="true" applyAlignment="true" applyProtection="false">
      <alignment horizontal="center" vertical="bottom" textRotation="0" wrapText="false" indent="0" shrinkToFit="false"/>
      <protection locked="true" hidden="false"/>
    </xf>
    <xf numFmtId="164" fontId="0" fillId="3" borderId="39" xfId="0" applyFont="true" applyBorder="true" applyAlignment="true" applyProtection="false">
      <alignment horizontal="center" vertical="bottom" textRotation="0" wrapText="false" indent="0" shrinkToFit="false"/>
      <protection locked="true" hidden="false"/>
    </xf>
    <xf numFmtId="164" fontId="59" fillId="3" borderId="40" xfId="0" applyFont="true" applyBorder="true" applyAlignment="true" applyProtection="false">
      <alignment horizontal="center" vertical="bottom" textRotation="0" wrapText="false" indent="0" shrinkToFit="false"/>
      <protection locked="true" hidden="false"/>
    </xf>
    <xf numFmtId="164" fontId="24" fillId="3" borderId="45" xfId="0" applyFont="true" applyBorder="true" applyAlignment="true" applyProtection="false">
      <alignment horizontal="center" vertical="center" textRotation="0" wrapText="false" indent="0" shrinkToFit="false"/>
      <protection locked="true" hidden="false"/>
    </xf>
    <xf numFmtId="164" fontId="59" fillId="3" borderId="1" xfId="0" applyFont="true" applyBorder="true" applyAlignment="true" applyProtection="false">
      <alignment horizontal="center" vertical="bottom" textRotation="0" wrapText="false" indent="0" shrinkToFit="false"/>
      <protection locked="true" hidden="false"/>
    </xf>
    <xf numFmtId="172" fontId="0" fillId="3" borderId="46" xfId="0" applyFont="false" applyBorder="true" applyAlignment="false" applyProtection="false">
      <alignment horizontal="general" vertical="bottom" textRotation="0" wrapText="false" indent="0" shrinkToFit="false"/>
      <protection locked="true" hidden="false"/>
    </xf>
    <xf numFmtId="172" fontId="0" fillId="3" borderId="47" xfId="0" applyFont="false" applyBorder="true" applyAlignment="false" applyProtection="false">
      <alignment horizontal="general" vertical="bottom" textRotation="0" wrapText="false" indent="0" shrinkToFit="false"/>
      <protection locked="true" hidden="false"/>
    </xf>
    <xf numFmtId="164" fontId="0" fillId="3" borderId="1" xfId="0" applyFont="true" applyBorder="true" applyAlignment="false" applyProtection="false">
      <alignment horizontal="general" vertical="bottom" textRotation="0" wrapText="false" indent="0" shrinkToFit="false"/>
      <protection locked="true" hidden="false"/>
    </xf>
    <xf numFmtId="164" fontId="59" fillId="3" borderId="47" xfId="0" applyFont="true" applyBorder="true" applyAlignment="true" applyProtection="false">
      <alignment horizontal="center" vertical="bottom" textRotation="0" wrapText="false" indent="0" shrinkToFit="false"/>
      <protection locked="true" hidden="false"/>
    </xf>
    <xf numFmtId="164" fontId="8" fillId="11"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60" fillId="3" borderId="0" xfId="20" applyFont="true" applyBorder="true" applyAlignment="true" applyProtection="false">
      <alignment horizontal="general" vertical="bottom" textRotation="0" wrapText="false" indent="0" shrinkToFit="false"/>
      <protection locked="true" hidden="false"/>
    </xf>
    <xf numFmtId="164" fontId="61" fillId="3" borderId="0" xfId="20" applyFont="true" applyBorder="true" applyAlignment="true" applyProtection="false">
      <alignment horizontal="general" vertical="bottom" textRotation="0" wrapText="false" indent="0" shrinkToFit="false"/>
      <protection locked="true" hidden="false"/>
    </xf>
    <xf numFmtId="164" fontId="62" fillId="3" borderId="0" xfId="20" applyFont="true" applyBorder="true" applyAlignment="true" applyProtection="false">
      <alignment horizontal="general" vertical="bottom" textRotation="0" wrapText="false" indent="0" shrinkToFit="false"/>
      <protection locked="true" hidden="false"/>
    </xf>
    <xf numFmtId="164" fontId="8" fillId="11" borderId="0" xfId="20" applyFont="true" applyBorder="true" applyAlignment="true" applyProtection="false">
      <alignment horizontal="general" vertical="bottom" textRotation="0" wrapText="false" indent="0" shrinkToFit="false"/>
      <protection locked="true" hidden="false"/>
    </xf>
    <xf numFmtId="164" fontId="63" fillId="3" borderId="0" xfId="20" applyFont="true" applyBorder="true" applyAlignment="true" applyProtection="false">
      <alignment horizontal="general" vertical="bottom" textRotation="0" wrapText="false" indent="0" shrinkToFit="false"/>
      <protection locked="true" hidden="false"/>
    </xf>
    <xf numFmtId="164" fontId="64" fillId="3" borderId="0" xfId="20" applyFont="true" applyBorder="true" applyAlignment="true" applyProtection="false">
      <alignment horizontal="general" vertical="bottom" textRotation="0" wrapText="false" indent="0" shrinkToFit="false"/>
      <protection locked="true" hidden="false"/>
    </xf>
    <xf numFmtId="164" fontId="63" fillId="3" borderId="0" xfId="20" applyFont="true" applyBorder="true" applyAlignment="true" applyProtection="false">
      <alignment horizontal="right" vertical="center" textRotation="0" wrapText="false" indent="0" shrinkToFit="false"/>
      <protection locked="true" hidden="false"/>
    </xf>
    <xf numFmtId="165" fontId="63" fillId="3" borderId="0" xfId="20" applyFont="true" applyBorder="true" applyAlignment="false" applyProtection="false">
      <alignment horizontal="general" vertical="center" textRotation="0" wrapText="true" indent="0" shrinkToFit="false"/>
      <protection locked="true" hidden="false"/>
    </xf>
    <xf numFmtId="165" fontId="65" fillId="3" borderId="48" xfId="20" applyFont="true" applyBorder="true" applyAlignment="true" applyProtection="false">
      <alignment horizontal="center" vertical="center" textRotation="0" wrapText="true" indent="0" shrinkToFit="false"/>
      <protection locked="true" hidden="false"/>
    </xf>
    <xf numFmtId="165" fontId="65" fillId="3" borderId="44" xfId="20" applyFont="true" applyBorder="true" applyAlignment="true" applyProtection="false">
      <alignment horizontal="center" vertical="center" textRotation="0" wrapText="true" indent="0" shrinkToFit="false"/>
      <protection locked="true" hidden="false"/>
    </xf>
    <xf numFmtId="165" fontId="65" fillId="3" borderId="42" xfId="20" applyFont="true" applyBorder="true" applyAlignment="true" applyProtection="false">
      <alignment horizontal="center" vertical="center" textRotation="0" wrapText="true" indent="0" shrinkToFit="false"/>
      <protection locked="true" hidden="false"/>
    </xf>
    <xf numFmtId="164" fontId="44" fillId="11" borderId="1" xfId="0" applyFont="true" applyBorder="true" applyAlignment="true" applyProtection="false">
      <alignment horizontal="center" vertical="center" textRotation="0" wrapText="false" indent="0" shrinkToFit="false"/>
      <protection locked="true" hidden="false"/>
    </xf>
    <xf numFmtId="176" fontId="65" fillId="3" borderId="49" xfId="20" applyFont="true" applyBorder="true" applyAlignment="true" applyProtection="false">
      <alignment horizontal="general" vertical="center" textRotation="0" wrapText="false" indent="0" shrinkToFit="false"/>
      <protection locked="true" hidden="false"/>
    </xf>
    <xf numFmtId="176" fontId="65" fillId="3" borderId="49" xfId="20" applyFont="true" applyBorder="true" applyAlignment="true" applyProtection="false">
      <alignment horizontal="right" vertical="center" textRotation="0" wrapText="false" indent="0" shrinkToFit="false"/>
      <protection locked="true" hidden="false"/>
    </xf>
    <xf numFmtId="176" fontId="65" fillId="3" borderId="41" xfId="20" applyFont="true" applyBorder="true" applyAlignment="true" applyProtection="false">
      <alignment horizontal="right" vertical="center" textRotation="0" wrapText="false" indent="0" shrinkToFit="false"/>
      <protection locked="true" hidden="false"/>
    </xf>
    <xf numFmtId="176" fontId="65" fillId="3" borderId="39" xfId="20" applyFont="true" applyBorder="true" applyAlignment="true" applyProtection="false">
      <alignment horizontal="right" vertical="center" textRotation="0" wrapText="false" indent="0" shrinkToFit="false"/>
      <protection locked="true" hidden="false"/>
    </xf>
    <xf numFmtId="164" fontId="8" fillId="3" borderId="0" xfId="20" applyFont="true" applyBorder="true" applyAlignment="true" applyProtection="false">
      <alignment horizontal="general" vertical="bottom" textRotation="0" wrapText="false" indent="0" shrinkToFit="false"/>
      <protection locked="true" hidden="false"/>
    </xf>
    <xf numFmtId="176" fontId="63" fillId="3" borderId="14" xfId="20" applyFont="true" applyBorder="true" applyAlignment="true" applyProtection="false">
      <alignment horizontal="left" vertical="center" textRotation="0" wrapText="false" indent="1" shrinkToFit="false"/>
      <protection locked="true" hidden="false"/>
    </xf>
    <xf numFmtId="176" fontId="63" fillId="3" borderId="14" xfId="20" applyFont="true" applyBorder="true" applyAlignment="true" applyProtection="false">
      <alignment horizontal="right" vertical="center" textRotation="0" wrapText="false" indent="0" shrinkToFit="false"/>
      <protection locked="true" hidden="false"/>
    </xf>
    <xf numFmtId="176" fontId="63" fillId="3" borderId="0" xfId="20" applyFont="true" applyBorder="true" applyAlignment="true" applyProtection="false">
      <alignment horizontal="right" vertical="center" textRotation="0" wrapText="false" indent="0" shrinkToFit="false"/>
      <protection locked="true" hidden="false"/>
    </xf>
    <xf numFmtId="176" fontId="63" fillId="3" borderId="13" xfId="20" applyFont="true" applyBorder="true" applyAlignment="true" applyProtection="false">
      <alignment horizontal="right" vertical="center" textRotation="0" wrapText="false" indent="0" shrinkToFit="false"/>
      <protection locked="true" hidden="false"/>
    </xf>
    <xf numFmtId="176" fontId="65" fillId="3" borderId="40" xfId="20" applyFont="true" applyBorder="true" applyAlignment="true" applyProtection="false">
      <alignment horizontal="general" vertical="center" textRotation="0" wrapText="false" indent="0" shrinkToFit="false"/>
      <protection locked="true" hidden="false"/>
    </xf>
    <xf numFmtId="176" fontId="65" fillId="3" borderId="41" xfId="20" applyFont="true" applyBorder="true" applyAlignment="true" applyProtection="false">
      <alignment horizontal="general" vertical="center" textRotation="0" wrapText="false" indent="0" shrinkToFit="false"/>
      <protection locked="true" hidden="false"/>
    </xf>
    <xf numFmtId="176" fontId="65" fillId="3" borderId="39" xfId="20" applyFont="true" applyBorder="true" applyAlignment="true" applyProtection="false">
      <alignment horizontal="general" vertical="center" textRotation="0" wrapText="false" indent="0" shrinkToFit="false"/>
      <protection locked="true" hidden="false"/>
    </xf>
    <xf numFmtId="176" fontId="65" fillId="3" borderId="12" xfId="20" applyFont="true" applyBorder="true" applyAlignment="true" applyProtection="false">
      <alignment horizontal="left" vertical="center" textRotation="0" wrapText="false" indent="1" shrinkToFit="false"/>
      <protection locked="true" hidden="false"/>
    </xf>
    <xf numFmtId="176" fontId="65" fillId="3" borderId="48" xfId="20" applyFont="true" applyBorder="true" applyAlignment="true" applyProtection="false">
      <alignment horizontal="general" vertical="center" textRotation="0" wrapText="false" indent="0" shrinkToFit="false"/>
      <protection locked="true" hidden="false"/>
    </xf>
    <xf numFmtId="176" fontId="65" fillId="3" borderId="44" xfId="20" applyFont="true" applyBorder="true" applyAlignment="true" applyProtection="false">
      <alignment horizontal="general" vertical="center" textRotation="0" wrapText="false" indent="0" shrinkToFit="false"/>
      <protection locked="true" hidden="false"/>
    </xf>
    <xf numFmtId="176" fontId="65" fillId="3" borderId="42" xfId="20" applyFont="true" applyBorder="true" applyAlignment="true" applyProtection="false">
      <alignment horizontal="general" vertical="center" textRotation="0" wrapText="false" indent="0" shrinkToFit="false"/>
      <protection locked="true" hidden="false"/>
    </xf>
    <xf numFmtId="176" fontId="63" fillId="3" borderId="12" xfId="20" applyFont="true" applyBorder="true" applyAlignment="true" applyProtection="false">
      <alignment horizontal="left" vertical="center" textRotation="0" wrapText="false" indent="1" shrinkToFit="false"/>
      <protection locked="true" hidden="false"/>
    </xf>
    <xf numFmtId="176" fontId="63" fillId="3" borderId="14" xfId="20" applyFont="true" applyBorder="true" applyAlignment="true" applyProtection="false">
      <alignment horizontal="general" vertical="center" textRotation="0" wrapText="false" indent="0" shrinkToFit="false"/>
      <protection locked="true" hidden="false"/>
    </xf>
    <xf numFmtId="176" fontId="63" fillId="3" borderId="0" xfId="20" applyFont="true" applyBorder="true" applyAlignment="true" applyProtection="false">
      <alignment horizontal="general" vertical="center" textRotation="0" wrapText="false" indent="0" shrinkToFit="false"/>
      <protection locked="true" hidden="false"/>
    </xf>
    <xf numFmtId="176" fontId="63" fillId="3" borderId="13" xfId="20" applyFont="true" applyBorder="true" applyAlignment="true" applyProtection="false">
      <alignment horizontal="general" vertical="center" textRotation="0" wrapText="false" indent="0" shrinkToFit="false"/>
      <protection locked="true" hidden="false"/>
    </xf>
    <xf numFmtId="172" fontId="0" fillId="11" borderId="0" xfId="20" applyFont="true" applyBorder="true" applyAlignment="true" applyProtection="false">
      <alignment horizontal="general" vertical="bottom" textRotation="0" wrapText="false" indent="0" shrinkToFit="false"/>
      <protection locked="true" hidden="false"/>
    </xf>
    <xf numFmtId="164" fontId="63" fillId="3" borderId="12" xfId="20" applyFont="true" applyBorder="true" applyAlignment="true" applyProtection="false">
      <alignment horizontal="left" vertical="center" textRotation="0" wrapText="false" indent="5" shrinkToFit="false"/>
      <protection locked="true" hidden="false"/>
    </xf>
    <xf numFmtId="172" fontId="0" fillId="3" borderId="0" xfId="20" applyFont="true" applyBorder="true" applyAlignment="true" applyProtection="false">
      <alignment horizontal="general" vertical="center" textRotation="0" wrapText="false" indent="0" shrinkToFit="false"/>
      <protection locked="true" hidden="false"/>
    </xf>
    <xf numFmtId="164" fontId="63" fillId="3" borderId="12" xfId="20" applyFont="true" applyBorder="true" applyAlignment="true" applyProtection="false">
      <alignment horizontal="left" vertical="center" textRotation="0" wrapText="false" indent="1" shrinkToFit="false"/>
      <protection locked="true" hidden="false"/>
    </xf>
    <xf numFmtId="172" fontId="0" fillId="11" borderId="0" xfId="20" applyFont="true" applyBorder="true" applyAlignment="true" applyProtection="false">
      <alignment horizontal="general" vertical="center" textRotation="0" wrapText="false" indent="0" shrinkToFit="false"/>
      <protection locked="true" hidden="false"/>
    </xf>
    <xf numFmtId="176" fontId="63" fillId="3" borderId="12" xfId="20" applyFont="true" applyBorder="true" applyAlignment="true" applyProtection="false">
      <alignment horizontal="left" vertical="center" textRotation="0" wrapText="false" indent="5" shrinkToFit="false"/>
      <protection locked="true" hidden="false"/>
    </xf>
    <xf numFmtId="176" fontId="65" fillId="3" borderId="48" xfId="20" applyFont="true" applyBorder="true" applyAlignment="true" applyProtection="false">
      <alignment horizontal="left" vertical="center" textRotation="0" wrapText="false" indent="1" shrinkToFit="false"/>
      <protection locked="true" hidden="false"/>
    </xf>
    <xf numFmtId="172" fontId="8" fillId="11" borderId="0" xfId="20" applyFont="true" applyBorder="true" applyAlignment="true" applyProtection="false">
      <alignment horizontal="general" vertical="bottom" textRotation="0" wrapText="false" indent="0" shrinkToFit="false"/>
      <protection locked="true" hidden="false"/>
    </xf>
    <xf numFmtId="176" fontId="63" fillId="3" borderId="14" xfId="20" applyFont="true" applyBorder="true" applyAlignment="true" applyProtection="false">
      <alignment horizontal="left" vertical="center" textRotation="0" wrapText="false" indent="5" shrinkToFit="false"/>
      <protection locked="true" hidden="false"/>
    </xf>
    <xf numFmtId="164" fontId="0" fillId="3" borderId="0" xfId="20" applyFont="true" applyBorder="true" applyAlignment="true" applyProtection="false">
      <alignment horizontal="left" vertical="center" textRotation="0" wrapText="false" indent="4" shrinkToFit="false"/>
      <protection locked="true" hidden="false"/>
    </xf>
    <xf numFmtId="164" fontId="63" fillId="3" borderId="14" xfId="20" applyFont="true" applyBorder="true" applyAlignment="true" applyProtection="false">
      <alignment horizontal="left" vertical="center" textRotation="0" wrapText="false" indent="5" shrinkToFit="false"/>
      <protection locked="true" hidden="false"/>
    </xf>
    <xf numFmtId="168" fontId="0" fillId="3" borderId="0" xfId="19" applyFont="true" applyBorder="true" applyAlignment="true" applyProtection="true">
      <alignment horizontal="left" vertical="center" textRotation="0" wrapText="false" indent="4" shrinkToFit="false"/>
      <protection locked="true" hidden="false"/>
    </xf>
    <xf numFmtId="172" fontId="0" fillId="11" borderId="0" xfId="19" applyFont="true" applyBorder="true" applyAlignment="true" applyProtection="true">
      <alignment horizontal="general" vertical="center" textRotation="0" wrapText="false" indent="0" shrinkToFit="false"/>
      <protection locked="true" hidden="false"/>
    </xf>
    <xf numFmtId="164" fontId="8" fillId="3" borderId="0" xfId="20" applyFont="true" applyBorder="true" applyAlignment="true" applyProtection="false">
      <alignment horizontal="left" vertical="center" textRotation="0" wrapText="false" indent="4" shrinkToFit="false"/>
      <protection locked="true" hidden="false"/>
    </xf>
    <xf numFmtId="164" fontId="66" fillId="3" borderId="14" xfId="20" applyFont="true" applyBorder="true" applyAlignment="true" applyProtection="false">
      <alignment horizontal="left" vertical="center" textRotation="0" wrapText="false" indent="7" shrinkToFit="false"/>
      <protection locked="true" hidden="false"/>
    </xf>
    <xf numFmtId="176" fontId="66" fillId="3" borderId="14" xfId="20" applyFont="true" applyBorder="true" applyAlignment="true" applyProtection="false">
      <alignment horizontal="general" vertical="center" textRotation="0" wrapText="false" indent="0" shrinkToFit="false"/>
      <protection locked="true" hidden="false"/>
    </xf>
    <xf numFmtId="176" fontId="66" fillId="3" borderId="0" xfId="20" applyFont="true" applyBorder="true" applyAlignment="true" applyProtection="false">
      <alignment horizontal="general" vertical="center" textRotation="0" wrapText="false" indent="0" shrinkToFit="false"/>
      <protection locked="true" hidden="false"/>
    </xf>
    <xf numFmtId="176" fontId="66" fillId="3" borderId="13" xfId="20" applyFont="true" applyBorder="true" applyAlignment="true" applyProtection="false">
      <alignment horizontal="general" vertical="center" textRotation="0" wrapText="false" indent="0" shrinkToFit="false"/>
      <protection locked="true" hidden="false"/>
    </xf>
    <xf numFmtId="164" fontId="67" fillId="3" borderId="0" xfId="20" applyFont="true" applyBorder="true" applyAlignment="true" applyProtection="false">
      <alignment horizontal="left" vertical="center" textRotation="0" wrapText="false" indent="1" shrinkToFit="false"/>
      <protection locked="true" hidden="false"/>
    </xf>
    <xf numFmtId="176" fontId="66" fillId="3" borderId="14" xfId="20" applyFont="true" applyBorder="true" applyAlignment="true" applyProtection="false">
      <alignment horizontal="right" vertical="center" textRotation="0" wrapText="false" indent="0" shrinkToFit="false"/>
      <protection locked="true" hidden="false"/>
    </xf>
    <xf numFmtId="176" fontId="66" fillId="3" borderId="0" xfId="20" applyFont="true" applyBorder="true" applyAlignment="true" applyProtection="false">
      <alignment horizontal="right" vertical="center" textRotation="0" wrapText="false" indent="0" shrinkToFit="false"/>
      <protection locked="true" hidden="false"/>
    </xf>
    <xf numFmtId="176" fontId="66" fillId="3" borderId="13" xfId="20" applyFont="true" applyBorder="true" applyAlignment="true" applyProtection="false">
      <alignment horizontal="right" vertical="center" textRotation="0" wrapText="false" indent="0" shrinkToFit="false"/>
      <protection locked="true" hidden="false"/>
    </xf>
    <xf numFmtId="164" fontId="68" fillId="3" borderId="0" xfId="0" applyFont="true" applyBorder="false" applyAlignment="false" applyProtection="false">
      <alignment horizontal="general" vertical="bottom" textRotation="0" wrapText="false" indent="0" shrinkToFit="false"/>
      <protection locked="true" hidden="false"/>
    </xf>
    <xf numFmtId="164" fontId="69" fillId="3" borderId="0" xfId="20" applyFont="true" applyBorder="true" applyAlignment="true" applyProtection="false">
      <alignment horizontal="left" vertical="center" textRotation="0" wrapText="false" indent="0" shrinkToFit="false"/>
      <protection locked="true" hidden="false"/>
    </xf>
    <xf numFmtId="164" fontId="70" fillId="3" borderId="0" xfId="20" applyFont="true" applyBorder="true" applyAlignment="true" applyProtection="false">
      <alignment horizontal="left" vertical="center" textRotation="0" wrapText="false" indent="0" shrinkToFit="false"/>
      <protection locked="true" hidden="false"/>
    </xf>
    <xf numFmtId="164" fontId="71" fillId="3" borderId="0" xfId="20" applyFont="true" applyBorder="true" applyAlignment="true" applyProtection="false">
      <alignment horizontal="general" vertical="bottom" textRotation="0" wrapText="false" indent="0" shrinkToFit="false"/>
      <protection locked="true" hidden="false"/>
    </xf>
    <xf numFmtId="164" fontId="69" fillId="3" borderId="0" xfId="20" applyFont="true" applyBorder="true" applyAlignment="true" applyProtection="false">
      <alignment horizontal="left" vertical="center" textRotation="0" wrapText="true" indent="0" shrinkToFit="false"/>
      <protection locked="true" hidden="false"/>
    </xf>
    <xf numFmtId="164" fontId="70" fillId="3" borderId="0" xfId="20" applyFont="true" applyBorder="true" applyAlignment="true" applyProtection="false">
      <alignment horizontal="left" vertical="center" textRotation="0" wrapText="true" indent="0" shrinkToFit="false"/>
      <protection locked="true" hidden="false"/>
    </xf>
    <xf numFmtId="164" fontId="54" fillId="3" borderId="0" xfId="20" applyFont="true" applyBorder="true" applyAlignment="true" applyProtection="false">
      <alignment horizontal="general" vertical="bottom" textRotation="0" wrapText="false" indent="0" shrinkToFit="false"/>
      <protection locked="true" hidden="false"/>
    </xf>
    <xf numFmtId="165" fontId="72" fillId="3" borderId="0" xfId="20" applyFont="true" applyBorder="true" applyAlignment="true" applyProtection="false">
      <alignment horizontal="general" vertical="bottom" textRotation="0" wrapText="false" indent="0" shrinkToFit="false"/>
      <protection locked="true" hidden="false"/>
    </xf>
    <xf numFmtId="164" fontId="59" fillId="3" borderId="0" xfId="20" applyFont="true" applyBorder="true" applyAlignment="true" applyProtection="false">
      <alignment horizontal="general" vertical="bottom" textRotation="0" wrapText="false" indent="0" shrinkToFit="false"/>
      <protection locked="true" hidden="false"/>
    </xf>
    <xf numFmtId="164" fontId="73" fillId="3" borderId="0" xfId="20" applyFont="true" applyBorder="true" applyAlignment="true" applyProtection="false">
      <alignment horizontal="general" vertical="bottom" textRotation="0" wrapText="false" indent="0" shrinkToFit="false"/>
      <protection locked="true" hidden="false"/>
    </xf>
    <xf numFmtId="164" fontId="48" fillId="3" borderId="0" xfId="0" applyFont="true" applyBorder="false" applyAlignment="false" applyProtection="false">
      <alignment horizontal="general" vertical="bottom" textRotation="0" wrapText="false" indent="0" shrinkToFit="false"/>
      <protection locked="true" hidden="false"/>
    </xf>
    <xf numFmtId="164" fontId="0" fillId="3" borderId="5" xfId="0" applyFont="false" applyBorder="true" applyAlignment="false" applyProtection="false">
      <alignment horizontal="general" vertical="bottom" textRotation="0" wrapText="false" indent="0" shrinkToFit="false"/>
      <protection locked="true" hidden="false"/>
    </xf>
    <xf numFmtId="164" fontId="0" fillId="3" borderId="8" xfId="20" applyFont="true" applyBorder="true" applyAlignment="true" applyProtection="false">
      <alignment horizontal="general" vertical="bottom" textRotation="0" wrapText="false" indent="0" shrinkToFit="false"/>
      <protection locked="true" hidden="false"/>
    </xf>
    <xf numFmtId="164" fontId="0" fillId="3" borderId="9" xfId="20" applyFont="true" applyBorder="true" applyAlignment="true" applyProtection="false">
      <alignment horizontal="general" vertical="bottom" textRotation="0" wrapText="false" indent="0" shrinkToFit="false"/>
      <protection locked="true" hidden="false"/>
    </xf>
    <xf numFmtId="164" fontId="0" fillId="3" borderId="10" xfId="20" applyFont="true" applyBorder="true" applyAlignment="true" applyProtection="false">
      <alignment horizontal="general" vertical="bottom" textRotation="0" wrapText="false" indent="0" shrinkToFit="false"/>
      <protection locked="true" hidden="false"/>
    </xf>
    <xf numFmtId="164" fontId="74" fillId="4" borderId="0" xfId="20" applyFont="true" applyBorder="true" applyAlignment="true" applyProtection="false">
      <alignment horizontal="center" vertical="bottom" textRotation="0" wrapText="false" indent="0" shrinkToFit="false"/>
      <protection locked="true" hidden="false"/>
    </xf>
    <xf numFmtId="164" fontId="0" fillId="3" borderId="14" xfId="20" applyFont="true" applyBorder="true" applyAlignment="true" applyProtection="false">
      <alignment horizontal="general" vertical="bottom" textRotation="0" wrapText="false" indent="0" shrinkToFit="false"/>
      <protection locked="true" hidden="false"/>
    </xf>
    <xf numFmtId="164" fontId="0" fillId="3" borderId="11" xfId="20" applyFont="true" applyBorder="true" applyAlignment="true" applyProtection="false">
      <alignment horizontal="general" vertical="bottom" textRotation="0" wrapText="false" indent="0" shrinkToFit="false"/>
      <protection locked="true" hidden="false"/>
    </xf>
    <xf numFmtId="164" fontId="8" fillId="3" borderId="0" xfId="20" applyFont="true" applyBorder="true" applyAlignment="true" applyProtection="false">
      <alignment horizontal="center" vertical="bottom" textRotation="0" wrapText="false" indent="0" shrinkToFit="false"/>
      <protection locked="true" hidden="false"/>
    </xf>
    <xf numFmtId="164" fontId="8" fillId="3" borderId="12" xfId="20" applyFont="true" applyBorder="true" applyAlignment="true" applyProtection="false">
      <alignment horizontal="center" vertical="center" textRotation="0" wrapText="true" indent="0" shrinkToFit="false"/>
      <protection locked="true" hidden="false"/>
    </xf>
    <xf numFmtId="164" fontId="8" fillId="6" borderId="0" xfId="20" applyFont="true" applyBorder="true" applyAlignment="true" applyProtection="false">
      <alignment horizontal="general" vertical="bottom" textRotation="0" wrapText="false" indent="0" shrinkToFit="false"/>
      <protection locked="true" hidden="false"/>
    </xf>
    <xf numFmtId="164" fontId="75" fillId="3" borderId="0" xfId="20" applyFont="true" applyBorder="true" applyAlignment="true" applyProtection="false">
      <alignment horizontal="general" vertical="bottom" textRotation="0" wrapText="false" indent="0" shrinkToFit="false"/>
      <protection locked="true" hidden="false"/>
    </xf>
    <xf numFmtId="164" fontId="37" fillId="3" borderId="0" xfId="20" applyFont="true" applyBorder="true" applyAlignment="true" applyProtection="false">
      <alignment horizontal="general" vertical="bottom" textRotation="0" wrapText="false" indent="0" shrinkToFit="false"/>
      <protection locked="true" hidden="false"/>
    </xf>
    <xf numFmtId="164" fontId="0" fillId="3" borderId="13" xfId="20" applyFont="true" applyBorder="true" applyAlignment="true" applyProtection="false">
      <alignment horizontal="general" vertical="bottom" textRotation="0" wrapText="false" indent="0" shrinkToFit="false"/>
      <protection locked="true" hidden="false"/>
    </xf>
    <xf numFmtId="164" fontId="77" fillId="3" borderId="0" xfId="20" applyFont="true" applyBorder="true" applyAlignment="true" applyProtection="false">
      <alignment horizontal="general" vertical="bottom" textRotation="0" wrapText="false" indent="0" shrinkToFit="false"/>
      <protection locked="true" hidden="false"/>
    </xf>
    <xf numFmtId="164" fontId="7" fillId="4" borderId="3" xfId="20" applyFont="true" applyBorder="true" applyAlignment="true" applyProtection="false">
      <alignment horizontal="general" vertical="bottom" textRotation="0" wrapText="false" indent="0" shrinkToFit="false"/>
      <protection locked="true" hidden="false"/>
    </xf>
    <xf numFmtId="164" fontId="7" fillId="4" borderId="4" xfId="20" applyFont="true" applyBorder="true" applyAlignment="true" applyProtection="false">
      <alignment horizontal="general" vertical="bottom" textRotation="0" wrapText="false" indent="0" shrinkToFit="false"/>
      <protection locked="true" hidden="false"/>
    </xf>
    <xf numFmtId="164" fontId="7" fillId="4" borderId="5" xfId="20" applyFont="true" applyBorder="true" applyAlignment="true" applyProtection="false">
      <alignment horizontal="general" vertical="bottom" textRotation="0" wrapText="false" indent="0" shrinkToFit="false"/>
      <protection locked="true" hidden="false"/>
    </xf>
    <xf numFmtId="164" fontId="0" fillId="3" borderId="3" xfId="20" applyFont="true" applyBorder="true" applyAlignment="true" applyProtection="false">
      <alignment horizontal="general" vertical="bottom" textRotation="0" wrapText="false" indent="0" shrinkToFit="false"/>
      <protection locked="true" hidden="false"/>
    </xf>
    <xf numFmtId="164" fontId="0" fillId="3" borderId="4" xfId="20" applyFont="true" applyBorder="true" applyAlignment="true" applyProtection="false">
      <alignment horizontal="general" vertical="bottom" textRotation="0" wrapText="false" indent="0" shrinkToFit="false"/>
      <protection locked="true" hidden="false"/>
    </xf>
    <xf numFmtId="169" fontId="0" fillId="3" borderId="5" xfId="20" applyFont="true" applyBorder="true" applyAlignment="true" applyProtection="false">
      <alignment horizontal="general" vertical="bottom" textRotation="0" wrapText="false" indent="0" shrinkToFit="false"/>
      <protection locked="true" hidden="false"/>
    </xf>
    <xf numFmtId="164" fontId="14" fillId="4" borderId="2" xfId="20" applyFont="true" applyBorder="true" applyAlignment="true" applyProtection="false">
      <alignment horizontal="general" vertical="center" textRotation="0" wrapText="false" indent="0" shrinkToFit="false"/>
      <protection locked="true" hidden="false"/>
    </xf>
    <xf numFmtId="164" fontId="7" fillId="4" borderId="2" xfId="20" applyFont="true" applyBorder="true" applyAlignment="true" applyProtection="false">
      <alignment horizontal="center" vertical="center" textRotation="0" wrapText="false" indent="0" shrinkToFit="false"/>
      <protection locked="true" hidden="false"/>
    </xf>
    <xf numFmtId="164" fontId="78" fillId="4" borderId="2" xfId="20" applyFont="true" applyBorder="true" applyAlignment="true" applyProtection="false">
      <alignment horizontal="center" vertical="center" textRotation="0" wrapText="false" indent="0" shrinkToFit="false"/>
      <protection locked="true" hidden="false"/>
    </xf>
    <xf numFmtId="164" fontId="78" fillId="4" borderId="2" xfId="20" applyFont="true" applyBorder="true" applyAlignment="true" applyProtection="false">
      <alignment horizontal="center" vertical="center" textRotation="0" wrapText="true" indent="0" shrinkToFit="false"/>
      <protection locked="true" hidden="false"/>
    </xf>
    <xf numFmtId="164" fontId="8" fillId="3" borderId="3" xfId="20" applyFont="true" applyBorder="true" applyAlignment="true" applyProtection="false">
      <alignment horizontal="general" vertical="center" textRotation="0" wrapText="false" indent="0" shrinkToFit="false"/>
      <protection locked="true" hidden="false"/>
    </xf>
    <xf numFmtId="166" fontId="0" fillId="3" borderId="4" xfId="20" applyFont="true" applyBorder="true" applyAlignment="true" applyProtection="false">
      <alignment horizontal="right" vertical="center" textRotation="0" wrapText="false" indent="0" shrinkToFit="false"/>
      <protection locked="true" hidden="false"/>
    </xf>
    <xf numFmtId="166" fontId="0" fillId="3" borderId="5" xfId="20" applyFont="true" applyBorder="true" applyAlignment="true" applyProtection="false">
      <alignment horizontal="right" vertical="center" textRotation="0" wrapText="false" indent="0" shrinkToFit="false"/>
      <protection locked="true" hidden="false"/>
    </xf>
    <xf numFmtId="164" fontId="79" fillId="3" borderId="0" xfId="20" applyFont="true" applyBorder="true" applyAlignment="true" applyProtection="false">
      <alignment horizontal="general" vertical="bottom" textRotation="0" wrapText="false" indent="0" shrinkToFit="false"/>
      <protection locked="true" hidden="false"/>
    </xf>
    <xf numFmtId="166" fontId="78" fillId="4" borderId="4" xfId="20" applyFont="true" applyBorder="true" applyAlignment="true" applyProtection="false">
      <alignment horizontal="general" vertical="bottom" textRotation="0" wrapText="false" indent="0" shrinkToFit="false"/>
      <protection locked="true" hidden="false"/>
    </xf>
    <xf numFmtId="166" fontId="0" fillId="3" borderId="4" xfId="20" applyFont="true" applyBorder="true" applyAlignment="true" applyProtection="false">
      <alignment horizontal="general" vertical="bottom" textRotation="0" wrapText="false" indent="0" shrinkToFit="false"/>
      <protection locked="true" hidden="false"/>
    </xf>
    <xf numFmtId="164" fontId="0" fillId="3" borderId="5" xfId="20" applyFont="true" applyBorder="true" applyAlignment="true" applyProtection="false">
      <alignment horizontal="general" vertical="bottom" textRotation="0" wrapText="false" indent="0" shrinkToFit="false"/>
      <protection locked="true" hidden="false"/>
    </xf>
    <xf numFmtId="166" fontId="8" fillId="3" borderId="4" xfId="20" applyFont="true" applyBorder="true" applyAlignment="true" applyProtection="false">
      <alignment horizontal="right" vertical="center" textRotation="0" wrapText="false" indent="0" shrinkToFit="false"/>
      <protection locked="true" hidden="false"/>
    </xf>
    <xf numFmtId="166" fontId="8" fillId="3" borderId="5" xfId="20" applyFont="true" applyBorder="true" applyAlignment="true" applyProtection="false">
      <alignment horizontal="right" vertical="center" textRotation="0" wrapText="false" indent="0" shrinkToFit="false"/>
      <protection locked="true" hidden="false"/>
    </xf>
    <xf numFmtId="166" fontId="78" fillId="4" borderId="5" xfId="20" applyFont="true" applyBorder="true" applyAlignment="tru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left" vertical="top" textRotation="0" wrapText="true" indent="0" shrinkToFit="false"/>
      <protection locked="true" hidden="false"/>
    </xf>
    <xf numFmtId="166" fontId="0" fillId="3" borderId="5" xfId="20" applyFont="true" applyBorder="true" applyAlignment="true" applyProtection="false">
      <alignment horizontal="general" vertical="bottom" textRotation="0" wrapText="false" indent="0" shrinkToFit="false"/>
      <protection locked="true" hidden="false"/>
    </xf>
    <xf numFmtId="164" fontId="79" fillId="3" borderId="0" xfId="0" applyFont="true" applyBorder="false" applyAlignment="true" applyProtection="false">
      <alignment horizontal="general" vertical="bottom" textRotation="0" wrapText="true" indent="0" shrinkToFit="false"/>
      <protection locked="true" hidden="false"/>
    </xf>
    <xf numFmtId="164" fontId="0" fillId="3" borderId="0" xfId="0" applyFont="false" applyBorder="false" applyAlignment="true" applyProtection="false">
      <alignment horizontal="general" vertical="bottom" textRotation="0" wrapText="true" indent="0" shrinkToFit="false"/>
      <protection locked="true" hidden="false"/>
    </xf>
    <xf numFmtId="164" fontId="41" fillId="3" borderId="0" xfId="20" applyFont="true" applyBorder="true" applyAlignment="true" applyProtection="false">
      <alignment horizontal="general" vertical="bottom" textRotation="0" wrapText="false" indent="0" shrinkToFit="false"/>
      <protection locked="true" hidden="false"/>
    </xf>
    <xf numFmtId="164" fontId="78" fillId="4" borderId="50" xfId="20" applyFont="true" applyBorder="true" applyAlignment="true" applyProtection="false">
      <alignment horizontal="center" vertical="bottom" textRotation="0" wrapText="false" indent="0" shrinkToFit="false"/>
      <protection locked="true" hidden="false"/>
    </xf>
    <xf numFmtId="164" fontId="78" fillId="4" borderId="51" xfId="20" applyFont="true" applyBorder="true" applyAlignment="true" applyProtection="false">
      <alignment horizontal="center" vertical="bottom" textRotation="0" wrapText="false" indent="0" shrinkToFit="false"/>
      <protection locked="true" hidden="false"/>
    </xf>
    <xf numFmtId="164" fontId="78" fillId="4" borderId="52" xfId="20" applyFont="true" applyBorder="true" applyAlignment="true" applyProtection="false">
      <alignment horizontal="center" vertical="bottom" textRotation="0" wrapText="false" indent="0" shrinkToFit="false"/>
      <protection locked="true" hidden="false"/>
    </xf>
    <xf numFmtId="164" fontId="78" fillId="3" borderId="0" xfId="20" applyFont="true" applyBorder="true" applyAlignment="tru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general" vertical="bottom" textRotation="0" wrapText="false" indent="0" shrinkToFit="false"/>
      <protection locked="true" hidden="false"/>
    </xf>
    <xf numFmtId="164" fontId="78" fillId="4" borderId="1" xfId="0" applyFont="true" applyBorder="true" applyAlignment="true" applyProtection="false">
      <alignment horizontal="center" vertical="center" textRotation="0" wrapText="true" indent="0" shrinkToFit="false"/>
      <protection locked="true" hidden="false"/>
    </xf>
    <xf numFmtId="164" fontId="78" fillId="4" borderId="1" xfId="0" applyFont="true" applyBorder="true" applyAlignment="true" applyProtection="false">
      <alignment horizontal="left" vertical="bottom" textRotation="0" wrapText="true" indent="0" shrinkToFit="false"/>
      <protection locked="true" hidden="false"/>
    </xf>
    <xf numFmtId="164" fontId="0" fillId="3" borderId="1" xfId="0" applyFont="false" applyBorder="true" applyAlignment="true" applyProtection="false">
      <alignment horizontal="center" vertical="bottom" textRotation="0" wrapText="false" indent="0" shrinkToFit="false"/>
      <protection locked="true" hidden="false"/>
    </xf>
    <xf numFmtId="175" fontId="0" fillId="3" borderId="1" xfId="0" applyFont="false" applyBorder="true" applyAlignment="true" applyProtection="false">
      <alignment horizontal="center" vertical="bottom" textRotation="0" wrapText="false" indent="0" shrinkToFit="false"/>
      <protection locked="true" hidden="false"/>
    </xf>
    <xf numFmtId="177" fontId="0" fillId="3" borderId="1" xfId="0" applyFont="false" applyBorder="true" applyAlignment="true" applyProtection="false">
      <alignment horizontal="center" vertical="bottom" textRotation="0" wrapText="false" indent="0" shrinkToFit="false"/>
      <protection locked="true" hidden="false"/>
    </xf>
    <xf numFmtId="166" fontId="0" fillId="3" borderId="1" xfId="19" applyFont="true" applyBorder="true" applyAlignment="true" applyProtection="true">
      <alignment horizontal="center" vertical="bottom" textRotation="0" wrapText="false" indent="0" shrinkToFit="false"/>
      <protection locked="true" hidden="false"/>
    </xf>
    <xf numFmtId="164" fontId="0" fillId="3" borderId="0" xfId="20" applyFont="true" applyBorder="true" applyAlignment="true" applyProtection="false">
      <alignment horizontal="center" vertical="bottom" textRotation="0" wrapText="false" indent="0" shrinkToFit="false"/>
      <protection locked="true" hidden="false"/>
    </xf>
    <xf numFmtId="164" fontId="77" fillId="3" borderId="0" xfId="20" applyFont="true" applyBorder="true" applyAlignment="true" applyProtection="false">
      <alignment horizontal="center" vertical="bottom" textRotation="0" wrapText="false" indent="0" shrinkToFit="false"/>
      <protection locked="true" hidden="false"/>
    </xf>
    <xf numFmtId="164" fontId="78" fillId="4" borderId="1" xfId="20" applyFont="true" applyBorder="true" applyAlignment="true" applyProtection="false">
      <alignment horizontal="center" vertical="center" textRotation="0" wrapText="true" indent="0" shrinkToFit="false"/>
      <protection locked="true" hidden="false"/>
    </xf>
    <xf numFmtId="164" fontId="78" fillId="4" borderId="1" xfId="20" applyFont="true" applyBorder="true" applyAlignment="true" applyProtection="false">
      <alignment horizontal="left" vertical="bottom" textRotation="0" wrapText="true" indent="0" shrinkToFit="false"/>
      <protection locked="true" hidden="false"/>
    </xf>
    <xf numFmtId="164" fontId="0" fillId="0" borderId="1" xfId="20" applyFont="true" applyBorder="true" applyAlignment="true" applyProtection="false">
      <alignment horizontal="center" vertical="bottom" textRotation="0" wrapText="false" indent="0" shrinkToFit="false"/>
      <protection locked="true" hidden="false"/>
    </xf>
    <xf numFmtId="169" fontId="0" fillId="0" borderId="1" xfId="20" applyFont="true" applyBorder="true" applyAlignment="true" applyProtection="false">
      <alignment horizontal="center" vertical="bottom" textRotation="0" wrapText="false" indent="0" shrinkToFit="false"/>
      <protection locked="true" hidden="false"/>
    </xf>
    <xf numFmtId="168" fontId="0" fillId="0" borderId="1" xfId="19" applyFont="true" applyBorder="true" applyAlignment="true" applyProtection="true">
      <alignment horizontal="center" vertical="bottom" textRotation="0" wrapText="false" indent="0" shrinkToFit="false"/>
      <protection locked="true" hidden="false"/>
    </xf>
    <xf numFmtId="173" fontId="0" fillId="0" borderId="1" xfId="20" applyFont="true" applyBorder="true" applyAlignment="true" applyProtection="true">
      <alignment horizontal="center" vertical="bottom" textRotation="0" wrapText="false" indent="0" shrinkToFit="false"/>
      <protection locked="true" hidden="false"/>
    </xf>
    <xf numFmtId="169" fontId="0" fillId="0" borderId="1" xfId="20" applyFont="true" applyBorder="true" applyAlignment="true" applyProtection="true">
      <alignment horizontal="center" vertical="bottom" textRotation="0" wrapText="false" indent="0" shrinkToFit="false"/>
      <protection locked="true" hidden="false"/>
    </xf>
    <xf numFmtId="169" fontId="0" fillId="3" borderId="14" xfId="20" applyFont="true" applyBorder="true" applyAlignment="true" applyProtection="true">
      <alignment horizontal="general" vertical="bottom" textRotation="0" wrapText="false" indent="0" shrinkToFit="false"/>
      <protection locked="true" hidden="false"/>
    </xf>
    <xf numFmtId="164" fontId="78" fillId="3" borderId="0" xfId="20" applyFont="true" applyBorder="true" applyAlignment="true" applyProtection="false">
      <alignment horizontal="center" vertical="center" textRotation="0" wrapText="true" indent="0" shrinkToFit="false"/>
      <protection locked="true" hidden="false"/>
    </xf>
    <xf numFmtId="164" fontId="78" fillId="3" borderId="0" xfId="20" applyFont="true" applyBorder="true" applyAlignment="true" applyProtection="false">
      <alignment horizontal="left" vertical="bottom" textRotation="0" wrapText="true" indent="0" shrinkToFit="false"/>
      <protection locked="true" hidden="false"/>
    </xf>
    <xf numFmtId="166" fontId="0" fillId="3" borderId="0" xfId="20" applyFont="true" applyBorder="true" applyAlignment="true" applyProtection="true">
      <alignment horizontal="general" vertical="bottom" textRotation="0" wrapText="false" indent="0" shrinkToFit="false"/>
      <protection locked="true" hidden="false"/>
    </xf>
    <xf numFmtId="166" fontId="0" fillId="3" borderId="0" xfId="20" applyFont="true" applyBorder="true" applyAlignment="true" applyProtection="false">
      <alignment horizontal="general" vertical="bottom" textRotation="0" wrapText="false" indent="0" shrinkToFit="false"/>
      <protection locked="true" hidden="false"/>
    </xf>
    <xf numFmtId="164" fontId="0" fillId="4" borderId="3" xfId="20" applyFont="true" applyBorder="true" applyAlignment="true" applyProtection="false">
      <alignment horizontal="general" vertical="bottom" textRotation="0" wrapText="false" indent="0" shrinkToFit="false"/>
      <protection locked="true" hidden="false"/>
    </xf>
    <xf numFmtId="164" fontId="56" fillId="4" borderId="4" xfId="20" applyFont="true" applyBorder="true" applyAlignment="true" applyProtection="false">
      <alignment horizontal="center" vertical="center" textRotation="0" wrapText="false" indent="0" shrinkToFit="false"/>
      <protection locked="true" hidden="false"/>
    </xf>
    <xf numFmtId="164" fontId="56" fillId="4" borderId="5" xfId="20" applyFont="true" applyBorder="true" applyAlignment="true" applyProtection="false">
      <alignment horizontal="center" vertical="center" textRotation="0" wrapText="false" indent="0" shrinkToFit="false"/>
      <protection locked="true" hidden="false"/>
    </xf>
    <xf numFmtId="164" fontId="0" fillId="3" borderId="1" xfId="20" applyFont="true" applyBorder="true" applyAlignment="true" applyProtection="false">
      <alignment horizontal="center" vertical="center" textRotation="0" wrapText="false" indent="0" shrinkToFit="false"/>
      <protection locked="true" hidden="false"/>
    </xf>
    <xf numFmtId="164" fontId="0" fillId="3" borderId="1" xfId="20" applyFont="true" applyBorder="true" applyAlignment="true" applyProtection="false">
      <alignment horizontal="general" vertical="bottom" textRotation="0" wrapText="false" indent="0" shrinkToFit="false"/>
      <protection locked="true" hidden="false"/>
    </xf>
    <xf numFmtId="164" fontId="0" fillId="3" borderId="1" xfId="20" applyFont="true" applyBorder="true" applyAlignment="true" applyProtection="false">
      <alignment horizontal="center" vertical="center" textRotation="0" wrapText="true" indent="0" shrinkToFit="false"/>
      <protection locked="true" hidden="false"/>
    </xf>
    <xf numFmtId="164" fontId="49" fillId="3" borderId="3" xfId="0" applyFont="true" applyBorder="true" applyAlignment="true" applyProtection="false">
      <alignment horizontal="general" vertical="bottom" textRotation="0" wrapText="true" indent="0" shrinkToFit="false"/>
      <protection locked="true" hidden="false"/>
    </xf>
    <xf numFmtId="172" fontId="0" fillId="3" borderId="4" xfId="0" applyFont="false" applyBorder="true" applyAlignment="true" applyProtection="false">
      <alignment horizontal="center" vertical="center" textRotation="0" wrapText="false" indent="0" shrinkToFit="false"/>
      <protection locked="true" hidden="false"/>
    </xf>
    <xf numFmtId="172" fontId="0" fillId="3" borderId="5" xfId="0" applyFont="false" applyBorder="true" applyAlignment="true" applyProtection="false">
      <alignment horizontal="center" vertical="center" textRotation="0" wrapText="false" indent="0" shrinkToFit="false"/>
      <protection locked="true" hidden="false"/>
    </xf>
    <xf numFmtId="164" fontId="7" fillId="4" borderId="3" xfId="0" applyFont="true" applyBorder="true" applyAlignment="true" applyProtection="false">
      <alignment horizontal="center" vertical="center" textRotation="0" wrapText="true" indent="0" shrinkToFit="false"/>
      <protection locked="true" hidden="false"/>
    </xf>
    <xf numFmtId="164" fontId="56" fillId="4" borderId="4" xfId="0" applyFont="true" applyBorder="true" applyAlignment="true" applyProtection="false">
      <alignment horizontal="center" vertical="center" textRotation="0" wrapText="false" indent="0" shrinkToFit="false"/>
      <protection locked="true" hidden="false"/>
    </xf>
    <xf numFmtId="164" fontId="56" fillId="4" borderId="5" xfId="0" applyFont="true" applyBorder="true" applyAlignment="true" applyProtection="false">
      <alignment horizontal="center" vertical="center" textRotation="0" wrapText="false" indent="0" shrinkToFit="false"/>
      <protection locked="true" hidden="false"/>
    </xf>
    <xf numFmtId="164" fontId="56" fillId="3" borderId="0" xfId="0" applyFont="true" applyBorder="true" applyAlignment="true" applyProtection="false">
      <alignment horizontal="general" vertical="bottom" textRotation="0" wrapText="false" indent="0" shrinkToFit="false"/>
      <protection locked="true" hidden="false"/>
    </xf>
    <xf numFmtId="169" fontId="0" fillId="3" borderId="4" xfId="20" applyFont="true" applyBorder="true" applyAlignment="true" applyProtection="true">
      <alignment horizontal="center" vertical="center" textRotation="0" wrapText="true" indent="0" shrinkToFit="false"/>
      <protection locked="true" hidden="false"/>
    </xf>
    <xf numFmtId="169" fontId="0" fillId="3" borderId="5" xfId="20" applyFont="true" applyBorder="true" applyAlignment="true" applyProtection="true">
      <alignment horizontal="center" vertical="center" textRotation="0" wrapText="true" indent="0" shrinkToFit="false"/>
      <protection locked="true" hidden="false"/>
    </xf>
    <xf numFmtId="166" fontId="8" fillId="3" borderId="0" xfId="0" applyFont="true" applyBorder="true" applyAlignment="false" applyProtection="false">
      <alignment horizontal="general" vertical="bottom" textRotation="0" wrapText="false" indent="0" shrinkToFit="false"/>
      <protection locked="true" hidden="false"/>
    </xf>
    <xf numFmtId="166" fontId="0" fillId="3" borderId="4" xfId="19" applyFont="true" applyBorder="true" applyAlignment="true" applyProtection="true">
      <alignment horizontal="center" vertical="center" textRotation="0" wrapText="true" indent="0" shrinkToFit="false"/>
      <protection locked="true" hidden="false"/>
    </xf>
    <xf numFmtId="166" fontId="0" fillId="3" borderId="5" xfId="19" applyFont="true" applyBorder="true" applyAlignment="true" applyProtection="true">
      <alignment horizontal="center" vertical="center" textRotation="0" wrapText="true" indent="0" shrinkToFit="false"/>
      <protection locked="true" hidden="false"/>
    </xf>
    <xf numFmtId="164" fontId="0" fillId="3" borderId="1" xfId="0" applyFont="true" applyBorder="true" applyAlignment="true" applyProtection="false">
      <alignment horizontal="center" vertical="center" textRotation="0" wrapText="false" indent="0" shrinkToFit="false"/>
      <protection locked="true" hidden="false"/>
    </xf>
    <xf numFmtId="164" fontId="0" fillId="3" borderId="1" xfId="0" applyFont="true" applyBorder="true" applyAlignment="true" applyProtection="false">
      <alignment horizontal="center" vertical="center" textRotation="0" wrapText="true" indent="0" shrinkToFit="false"/>
      <protection locked="true" hidden="false"/>
    </xf>
    <xf numFmtId="168" fontId="8" fillId="3" borderId="0" xfId="0" applyFont="true" applyBorder="true" applyAlignment="false" applyProtection="false">
      <alignment horizontal="general" vertical="bottom" textRotation="0" wrapText="false" indent="0" shrinkToFit="false"/>
      <protection locked="true" hidden="false"/>
    </xf>
    <xf numFmtId="166" fontId="0" fillId="3" borderId="53" xfId="20" applyFont="true" applyBorder="true" applyAlignment="true" applyProtection="false">
      <alignment horizontal="right" vertical="center" textRotation="0" wrapText="false" indent="0" shrinkToFit="false"/>
      <protection locked="true" hidden="false"/>
    </xf>
    <xf numFmtId="173" fontId="4" fillId="3" borderId="4" xfId="20" applyFont="true" applyBorder="true" applyAlignment="true" applyProtection="false">
      <alignment horizontal="center" vertical="bottom" textRotation="0" wrapText="false" indent="0" shrinkToFit="false"/>
      <protection locked="true" hidden="false"/>
    </xf>
    <xf numFmtId="173" fontId="4" fillId="3" borderId="5" xfId="20" applyFont="true" applyBorder="true" applyAlignment="true" applyProtection="false">
      <alignment horizontal="center" vertical="bottom" textRotation="0" wrapText="false" indent="0" shrinkToFit="false"/>
      <protection locked="true" hidden="false"/>
    </xf>
    <xf numFmtId="166" fontId="8" fillId="3" borderId="53" xfId="20" applyFont="true" applyBorder="true" applyAlignment="true" applyProtection="false">
      <alignment horizontal="right" vertical="center" textRotation="0" wrapText="false" indent="0" shrinkToFit="false"/>
      <protection locked="true" hidden="false"/>
    </xf>
    <xf numFmtId="164" fontId="78" fillId="4" borderId="54" xfId="20" applyFont="true" applyBorder="true" applyAlignment="true" applyProtection="false">
      <alignment horizontal="center" vertical="center" textRotation="0" wrapText="false" indent="0" shrinkToFit="false"/>
      <protection locked="true" hidden="false"/>
    </xf>
    <xf numFmtId="164" fontId="78" fillId="4" borderId="54" xfId="20" applyFont="true" applyBorder="true" applyAlignment="true" applyProtection="false">
      <alignment horizontal="center" vertical="center" textRotation="0" wrapText="true" indent="0" shrinkToFit="false"/>
      <protection locked="true" hidden="false"/>
    </xf>
    <xf numFmtId="164" fontId="8" fillId="3" borderId="3" xfId="20" applyFont="true" applyBorder="true" applyAlignment="true" applyProtection="false">
      <alignment horizontal="general" vertical="bottom" textRotation="0" wrapText="false" indent="0" shrinkToFit="false"/>
      <protection locked="true" hidden="false"/>
    </xf>
    <xf numFmtId="173" fontId="0" fillId="3" borderId="4" xfId="20" applyFont="true" applyBorder="true" applyAlignment="true" applyProtection="false">
      <alignment horizontal="general" vertical="bottom" textRotation="0" wrapText="false" indent="0" shrinkToFit="false"/>
      <protection locked="true" hidden="false"/>
    </xf>
    <xf numFmtId="173" fontId="0" fillId="3" borderId="5" xfId="20" applyFont="true" applyBorder="true" applyAlignment="true" applyProtection="false">
      <alignment horizontal="general" vertical="bottom" textRotation="0" wrapText="false" indent="0" shrinkToFit="false"/>
      <protection locked="true" hidden="false"/>
    </xf>
    <xf numFmtId="164" fontId="8" fillId="3" borderId="29" xfId="0" applyFont="true" applyBorder="true" applyAlignment="false" applyProtection="false">
      <alignment horizontal="general" vertical="bottom" textRotation="0" wrapText="false" indent="0" shrinkToFit="false"/>
      <protection locked="true" hidden="false"/>
    </xf>
    <xf numFmtId="164" fontId="0" fillId="3" borderId="45" xfId="0" applyFont="false" applyBorder="true" applyAlignment="false" applyProtection="false">
      <alignment horizontal="general" vertical="bottom" textRotation="0" wrapText="false" indent="0" shrinkToFit="false"/>
      <protection locked="true" hidden="false"/>
    </xf>
    <xf numFmtId="164" fontId="0" fillId="3" borderId="46" xfId="0" applyFont="false" applyBorder="true" applyAlignment="false" applyProtection="false">
      <alignment horizontal="general" vertical="bottom" textRotation="0" wrapText="false" indent="0" shrinkToFit="false"/>
      <protection locked="true" hidden="false"/>
    </xf>
    <xf numFmtId="164" fontId="0" fillId="3" borderId="47" xfId="0" applyFont="false" applyBorder="true" applyAlignment="false" applyProtection="false">
      <alignment horizontal="general" vertical="bottom" textRotation="0" wrapText="false" indent="0" shrinkToFit="false"/>
      <protection locked="true" hidden="false"/>
    </xf>
    <xf numFmtId="164" fontId="7" fillId="4" borderId="4" xfId="20" applyFont="true" applyBorder="true" applyAlignment="true" applyProtection="false">
      <alignment horizontal="center" vertical="bottom" textRotation="0" wrapText="false" indent="0" shrinkToFit="false"/>
      <protection locked="true" hidden="false"/>
    </xf>
    <xf numFmtId="164" fontId="7" fillId="4" borderId="5" xfId="20" applyFont="true" applyBorder="true" applyAlignment="true" applyProtection="false">
      <alignment horizontal="center" vertical="bottom" textRotation="0" wrapText="false" indent="0" shrinkToFit="false"/>
      <protection locked="true" hidden="false"/>
    </xf>
    <xf numFmtId="164" fontId="8" fillId="0" borderId="3" xfId="0" applyFont="true" applyBorder="true" applyAlignment="true" applyProtection="false">
      <alignment horizontal="justify" vertical="center" textRotation="0" wrapText="false" indent="0" shrinkToFit="false"/>
      <protection locked="true" hidden="false"/>
    </xf>
    <xf numFmtId="173" fontId="0" fillId="3" borderId="4" xfId="20" applyFont="true" applyBorder="true" applyAlignment="true" applyProtection="false">
      <alignment horizontal="center" vertical="bottom" textRotation="0" wrapText="false" indent="0" shrinkToFit="false"/>
      <protection locked="true" hidden="false"/>
    </xf>
    <xf numFmtId="169" fontId="0" fillId="0" borderId="4" xfId="0" applyFont="true" applyBorder="true" applyAlignment="true" applyProtection="false">
      <alignment horizontal="center" vertical="center" textRotation="0" wrapText="false" indent="0" shrinkToFit="false"/>
      <protection locked="true" hidden="false"/>
    </xf>
    <xf numFmtId="169" fontId="0" fillId="0" borderId="5" xfId="0" applyFont="true" applyBorder="true" applyAlignment="true" applyProtection="false">
      <alignment horizontal="center" vertical="center" textRotation="0" wrapText="false" indent="0" shrinkToFit="false"/>
      <protection locked="true" hidden="false"/>
    </xf>
    <xf numFmtId="164" fontId="0" fillId="3" borderId="0" xfId="0" applyFont="false" applyBorder="false" applyAlignment="true" applyProtection="false">
      <alignment horizontal="left" vertical="top" textRotation="0" wrapText="false" indent="0" shrinkToFit="false"/>
      <protection locked="true" hidden="false"/>
    </xf>
    <xf numFmtId="164" fontId="0" fillId="3" borderId="0" xfId="0" applyFont="false" applyBorder="true" applyAlignment="true" applyProtection="false">
      <alignment horizontal="center" vertical="center" textRotation="0" wrapText="false" indent="0" shrinkToFit="false"/>
      <protection locked="true" hidden="false"/>
    </xf>
    <xf numFmtId="164" fontId="8" fillId="6" borderId="0" xfId="0" applyFont="true" applyBorder="false" applyAlignment="true" applyProtection="false">
      <alignment horizontal="general" vertical="bottom" textRotation="0" wrapText="false" indent="0" shrinkToFit="false"/>
      <protection locked="true" hidden="false"/>
    </xf>
    <xf numFmtId="164" fontId="0" fillId="6" borderId="0" xfId="0" applyFont="false" applyBorder="true" applyAlignment="true" applyProtection="false">
      <alignment horizontal="center" vertical="center" textRotation="0" wrapText="false" indent="0" shrinkToFit="false"/>
      <protection locked="true" hidden="false"/>
    </xf>
    <xf numFmtId="164" fontId="0" fillId="6" borderId="0" xfId="0" applyFont="false" applyBorder="true" applyAlignment="false" applyProtection="false">
      <alignment horizontal="general" vertical="bottom" textRotation="0" wrapText="false" indent="0" shrinkToFit="false"/>
      <protection locked="true" hidden="false"/>
    </xf>
    <xf numFmtId="164" fontId="33" fillId="3" borderId="0" xfId="0" applyFont="true" applyBorder="false" applyAlignment="false" applyProtection="false">
      <alignment horizontal="general" vertical="bottom" textRotation="0" wrapText="false" indent="0" shrinkToFit="false"/>
      <protection locked="true" hidden="false"/>
    </xf>
    <xf numFmtId="164" fontId="7" fillId="4" borderId="55" xfId="20" applyFont="true" applyBorder="true" applyAlignment="true" applyProtection="false">
      <alignment horizontal="center" vertical="center" textRotation="0" wrapText="false" indent="0" shrinkToFit="false"/>
      <protection locked="true" hidden="false"/>
    </xf>
    <xf numFmtId="164" fontId="7" fillId="4" borderId="54" xfId="20" applyFont="true" applyBorder="true" applyAlignment="true" applyProtection="false">
      <alignment horizontal="center" vertical="center" textRotation="0" wrapText="false" indent="0" shrinkToFit="false"/>
      <protection locked="true" hidden="false"/>
    </xf>
    <xf numFmtId="164" fontId="8" fillId="3" borderId="1" xfId="20" applyFont="true" applyBorder="true" applyAlignment="true" applyProtection="false">
      <alignment horizontal="general" vertical="center" textRotation="0" wrapText="false" indent="0" shrinkToFit="false"/>
      <protection locked="true" hidden="false"/>
    </xf>
    <xf numFmtId="166" fontId="0" fillId="3" borderId="1" xfId="0" applyFont="false" applyBorder="true" applyAlignment="false" applyProtection="false">
      <alignment horizontal="general" vertical="bottom" textRotation="0" wrapText="false" indent="0" shrinkToFit="false"/>
      <protection locked="true" hidden="false"/>
    </xf>
    <xf numFmtId="164" fontId="7" fillId="4" borderId="56" xfId="20" applyFont="true" applyBorder="true" applyAlignment="true" applyProtection="false">
      <alignment horizontal="center" vertical="center" textRotation="0" wrapText="false" indent="0" shrinkToFit="false"/>
      <protection locked="true" hidden="false"/>
    </xf>
    <xf numFmtId="164" fontId="80" fillId="0" borderId="0" xfId="0" applyFont="true" applyBorder="false" applyAlignment="true" applyProtection="false">
      <alignment horizontal="justify" vertical="center" textRotation="0" wrapText="false" indent="0" shrinkToFit="false"/>
      <protection locked="true" hidden="false"/>
    </xf>
    <xf numFmtId="164" fontId="51" fillId="0" borderId="0" xfId="0" applyFont="true" applyBorder="false" applyAlignment="true" applyProtection="false">
      <alignment horizontal="justify" vertical="center" textRotation="0" wrapText="false" indent="0" shrinkToFit="false"/>
      <protection locked="true" hidden="false"/>
    </xf>
    <xf numFmtId="164" fontId="84" fillId="4" borderId="0" xfId="0" applyFont="true" applyBorder="false" applyAlignment="false" applyProtection="false">
      <alignment horizontal="general" vertical="bottom" textRotation="0" wrapText="false" indent="0" shrinkToFit="false"/>
      <protection locked="true" hidden="false"/>
    </xf>
    <xf numFmtId="164" fontId="78" fillId="4" borderId="0" xfId="0" applyFont="true" applyBorder="false" applyAlignment="false" applyProtection="false">
      <alignment horizontal="general" vertical="bottom" textRotation="0" wrapText="false" indent="0" shrinkToFit="false"/>
      <protection locked="true" hidden="false"/>
    </xf>
    <xf numFmtId="164" fontId="58" fillId="0" borderId="0" xfId="0" applyFont="true" applyBorder="false" applyAlignment="true" applyProtection="false">
      <alignment horizontal="general" vertical="center"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8"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4" fontId="85"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74" fontId="0" fillId="0" borderId="0" xfId="19" applyFont="true" applyBorder="true" applyAlignment="true" applyProtection="true">
      <alignment horizontal="general" vertical="bottom" textRotation="0" wrapText="false" indent="0" shrinkToFit="false"/>
      <protection locked="true" hidden="false"/>
    </xf>
    <xf numFmtId="174" fontId="0" fillId="0" borderId="0" xfId="19" applyFont="true" applyBorder="true" applyAlignment="true" applyProtection="true">
      <alignment horizontal="right" vertical="center" textRotation="0" wrapText="false" indent="0" shrinkToFit="false"/>
      <protection locked="true" hidden="false"/>
    </xf>
    <xf numFmtId="174" fontId="0" fillId="0" borderId="0" xfId="19" applyFont="true" applyBorder="true" applyAlignment="true" applyProtection="true">
      <alignment horizontal="general" vertical="center"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30" fillId="0" borderId="0" xfId="0" applyFont="true" applyBorder="true" applyAlignment="true" applyProtection="false">
      <alignment horizontal="center" vertical="bottom" textRotation="0" wrapText="true" indent="0" shrinkToFit="false"/>
      <protection locked="true" hidden="false"/>
    </xf>
    <xf numFmtId="164" fontId="78" fillId="12" borderId="42" xfId="0" applyFont="true" applyBorder="true" applyAlignment="true" applyProtection="false">
      <alignment horizontal="center" vertical="center" textRotation="0" wrapText="true" indent="0" shrinkToFit="false"/>
      <protection locked="true" hidden="false"/>
    </xf>
    <xf numFmtId="164" fontId="78" fillId="12" borderId="43" xfId="0" applyFont="true" applyBorder="true" applyAlignment="true" applyProtection="false">
      <alignment horizontal="center" vertical="center" textRotation="0" wrapText="true" indent="0" shrinkToFit="false"/>
      <protection locked="true" hidden="false"/>
    </xf>
    <xf numFmtId="164" fontId="78" fillId="12" borderId="48" xfId="0" applyFont="true" applyBorder="true" applyAlignment="true" applyProtection="false">
      <alignment horizontal="center" vertical="center" textRotation="0" wrapText="tru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8" fontId="0" fillId="13" borderId="0" xfId="19" applyFont="true" applyBorder="true" applyAlignment="true" applyProtection="true">
      <alignment horizontal="general" vertical="bottom" textRotation="0" wrapText="false" indent="0" shrinkToFit="false"/>
      <protection locked="true" hidden="false"/>
    </xf>
    <xf numFmtId="164" fontId="30" fillId="0" borderId="0" xfId="0" applyFont="true" applyBorder="true" applyAlignment="true" applyProtection="false">
      <alignment horizontal="left" vertical="bottom" textRotation="0" wrapText="false" indent="0" shrinkToFit="false"/>
      <protection locked="true" hidden="false"/>
    </xf>
    <xf numFmtId="164" fontId="30" fillId="14" borderId="1" xfId="0" applyFont="true" applyBorder="true" applyAlignment="true" applyProtection="false">
      <alignment horizontal="center" vertical="center" textRotation="0" wrapText="false" indent="0" shrinkToFit="false"/>
      <protection locked="true" hidden="false"/>
    </xf>
    <xf numFmtId="164" fontId="30" fillId="0" borderId="0" xfId="0" applyFont="true" applyBorder="false" applyAlignment="true" applyProtection="false">
      <alignment horizontal="center" vertical="bottom" textRotation="0" wrapText="false" indent="0" shrinkToFit="false"/>
      <protection locked="true" hidden="false"/>
    </xf>
    <xf numFmtId="164" fontId="30" fillId="15" borderId="1" xfId="0" applyFont="true" applyBorder="true" applyAlignment="true" applyProtection="false">
      <alignment horizontal="center" vertical="center" textRotation="0" wrapText="false" indent="0" shrinkToFit="false"/>
      <protection locked="true" hidden="false"/>
    </xf>
    <xf numFmtId="164" fontId="30" fillId="0" borderId="45" xfId="0" applyFont="true" applyBorder="true" applyAlignment="true" applyProtection="false">
      <alignment horizontal="center" vertical="center" textRotation="0" wrapText="false" indent="0" shrinkToFit="false"/>
      <protection locked="true" hidden="false"/>
    </xf>
    <xf numFmtId="164" fontId="86" fillId="16" borderId="1" xfId="0" applyFont="true" applyBorder="true" applyAlignment="true" applyProtection="false">
      <alignment horizontal="center" vertical="center" textRotation="0" wrapText="true" indent="0" shrinkToFit="false"/>
      <protection locked="true" hidden="false"/>
    </xf>
    <xf numFmtId="164" fontId="86" fillId="16" borderId="0" xfId="0" applyFont="true" applyBorder="true" applyAlignment="true" applyProtection="false">
      <alignment horizontal="center" vertical="center" textRotation="0" wrapText="true" indent="0" shrinkToFit="false"/>
      <protection locked="true" hidden="false"/>
    </xf>
    <xf numFmtId="164" fontId="30" fillId="17" borderId="0" xfId="0" applyFont="true" applyBorder="true" applyAlignment="true" applyProtection="false">
      <alignment horizontal="center" vertical="center" textRotation="0" wrapText="false" indent="0" shrinkToFit="false"/>
      <protection locked="true" hidden="false"/>
    </xf>
    <xf numFmtId="164" fontId="86" fillId="15" borderId="0" xfId="0" applyFont="true" applyBorder="true" applyAlignment="true" applyProtection="false">
      <alignment horizontal="center" vertical="center" textRotation="0" wrapText="false" indent="0" shrinkToFit="false"/>
      <protection locked="true" hidden="false"/>
    </xf>
    <xf numFmtId="164" fontId="86" fillId="17" borderId="1" xfId="0" applyFont="true" applyBorder="true" applyAlignment="true" applyProtection="false">
      <alignment horizontal="center" vertical="center" textRotation="0" wrapText="false" indent="0" shrinkToFit="false"/>
      <protection locked="true" hidden="false"/>
    </xf>
    <xf numFmtId="164" fontId="49" fillId="17" borderId="1" xfId="0" applyFont="true" applyBorder="true" applyAlignment="true" applyProtection="false">
      <alignment horizontal="center" vertical="center" textRotation="0" wrapText="true" indent="0" shrinkToFit="false"/>
      <protection locked="true" hidden="false"/>
    </xf>
    <xf numFmtId="164" fontId="78" fillId="0" borderId="0" xfId="0" applyFont="true" applyBorder="true" applyAlignment="true" applyProtection="false">
      <alignment horizontal="center" vertical="center" textRotation="0" wrapText="true" indent="0" shrinkToFit="false"/>
      <protection locked="true" hidden="false"/>
    </xf>
    <xf numFmtId="164" fontId="49" fillId="17" borderId="40" xfId="0" applyFont="true" applyBorder="true" applyAlignment="true" applyProtection="false">
      <alignment horizontal="center" vertical="center" textRotation="0" wrapText="true" indent="0" shrinkToFit="false"/>
      <protection locked="true" hidden="false"/>
    </xf>
    <xf numFmtId="164" fontId="49" fillId="3" borderId="1" xfId="0" applyFont="true" applyBorder="true" applyAlignment="true" applyProtection="false">
      <alignment horizontal="center" vertical="center" textRotation="0" wrapText="true" indent="0" shrinkToFit="false"/>
      <protection locked="true" hidden="false"/>
    </xf>
    <xf numFmtId="164" fontId="49" fillId="17" borderId="42" xfId="0" applyFont="true" applyBorder="true" applyAlignment="true" applyProtection="false">
      <alignment horizontal="center" vertical="center" textRotation="0" wrapText="true" indent="0" shrinkToFit="false"/>
      <protection locked="true" hidden="false"/>
    </xf>
    <xf numFmtId="164" fontId="49" fillId="17" borderId="43" xfId="0" applyFont="true" applyBorder="true" applyAlignment="true" applyProtection="false">
      <alignment horizontal="center" vertical="center" textRotation="0" wrapText="true" indent="0" shrinkToFit="false"/>
      <protection locked="true" hidden="false"/>
    </xf>
    <xf numFmtId="164" fontId="49" fillId="17" borderId="14" xfId="0" applyFont="true" applyBorder="true" applyAlignment="true" applyProtection="false">
      <alignment horizontal="center" vertical="center" textRotation="0" wrapText="true" indent="0" shrinkToFit="false"/>
      <protection locked="true" hidden="false"/>
    </xf>
    <xf numFmtId="164" fontId="49" fillId="17" borderId="48" xfId="0" applyFont="true" applyBorder="true" applyAlignment="true" applyProtection="false">
      <alignment horizontal="center" vertical="center" textRotation="0" wrapText="true" indent="0" shrinkToFit="false"/>
      <protection locked="true" hidden="false"/>
    </xf>
    <xf numFmtId="164" fontId="49" fillId="17" borderId="45" xfId="0" applyFont="true" applyBorder="true" applyAlignment="true" applyProtection="false">
      <alignment horizontal="center" vertical="center" textRotation="0" wrapText="true" indent="0" shrinkToFit="false"/>
      <protection locked="true" hidden="false"/>
    </xf>
    <xf numFmtId="164" fontId="49" fillId="0" borderId="0" xfId="0" applyFont="true" applyBorder="true" applyAlignment="true" applyProtection="false">
      <alignment horizontal="center" vertical="center" textRotation="0" wrapText="false" indent="0" shrinkToFit="false"/>
      <protection locked="true" hidden="false"/>
    </xf>
    <xf numFmtId="164" fontId="49" fillId="0" borderId="0" xfId="0" applyFont="true" applyBorder="true" applyAlignment="true" applyProtection="false">
      <alignment horizontal="center" vertical="center" textRotation="0" wrapText="true" indent="0" shrinkToFit="false"/>
      <protection locked="true" hidden="false"/>
    </xf>
    <xf numFmtId="164" fontId="49" fillId="18" borderId="0" xfId="0" applyFont="true" applyBorder="true" applyAlignment="true" applyProtection="false">
      <alignment horizontal="center" vertical="center" textRotation="0" wrapText="true" indent="0" shrinkToFit="false"/>
      <protection locked="true" hidden="false"/>
    </xf>
    <xf numFmtId="166" fontId="49" fillId="18" borderId="0" xfId="0" applyFont="true" applyBorder="true" applyAlignment="true" applyProtection="false">
      <alignment horizontal="center" vertical="center" textRotation="0" wrapText="true" indent="0" shrinkToFit="false"/>
      <protection locked="true" hidden="false"/>
    </xf>
    <xf numFmtId="164" fontId="49" fillId="19" borderId="0" xfId="0" applyFont="true" applyBorder="true" applyAlignment="true" applyProtection="false">
      <alignment horizontal="center" vertical="center" textRotation="0" wrapText="true" indent="0" shrinkToFit="false"/>
      <protection locked="true" hidden="false"/>
    </xf>
    <xf numFmtId="166" fontId="49" fillId="19" borderId="0" xfId="0" applyFont="true" applyBorder="true" applyAlignment="true" applyProtection="false">
      <alignment horizontal="center" vertical="center" textRotation="0" wrapText="true" indent="0" shrinkToFit="false"/>
      <protection locked="true" hidden="false"/>
    </xf>
    <xf numFmtId="164" fontId="49" fillId="17" borderId="0" xfId="0" applyFont="true" applyBorder="true" applyAlignment="true" applyProtection="false">
      <alignment horizontal="center" vertical="center" textRotation="0" wrapText="true" indent="0" shrinkToFit="false"/>
      <protection locked="true" hidden="false"/>
    </xf>
    <xf numFmtId="164" fontId="0" fillId="17" borderId="43" xfId="0" applyFont="false" applyBorder="true" applyAlignment="false" applyProtection="false">
      <alignment horizontal="general" vertical="bottom" textRotation="0" wrapText="false" indent="0" shrinkToFit="false"/>
      <protection locked="true" hidden="false"/>
    </xf>
    <xf numFmtId="175" fontId="0" fillId="0" borderId="44" xfId="0" applyFont="false" applyBorder="true" applyAlignment="false" applyProtection="false">
      <alignment horizontal="general" vertical="bottom" textRotation="0" wrapText="false" indent="0" shrinkToFit="false"/>
      <protection locked="true" hidden="false"/>
    </xf>
    <xf numFmtId="174" fontId="0" fillId="0" borderId="44" xfId="0" applyFont="false" applyBorder="true" applyAlignment="false" applyProtection="false">
      <alignment horizontal="general" vertical="bottom" textRotation="0" wrapText="false" indent="0" shrinkToFit="false"/>
      <protection locked="true" hidden="false"/>
    </xf>
    <xf numFmtId="174" fontId="0" fillId="0" borderId="42" xfId="0" applyFont="false" applyBorder="true" applyAlignment="false" applyProtection="false">
      <alignment horizontal="general" vertical="bottom" textRotation="0" wrapText="false" indent="0" shrinkToFit="false"/>
      <protection locked="true" hidden="false"/>
    </xf>
    <xf numFmtId="175" fontId="0" fillId="0" borderId="42" xfId="0" applyFont="false" applyBorder="true" applyAlignment="false" applyProtection="false">
      <alignment horizontal="general" vertical="bottom" textRotation="0" wrapText="false" indent="0" shrinkToFit="false"/>
      <protection locked="true" hidden="false"/>
    </xf>
    <xf numFmtId="164" fontId="0" fillId="16" borderId="45" xfId="0" applyFont="true" applyBorder="true" applyAlignment="false" applyProtection="false">
      <alignment horizontal="general" vertical="bottom" textRotation="0" wrapText="false" indent="0" shrinkToFit="false"/>
      <protection locked="true" hidden="false"/>
    </xf>
    <xf numFmtId="166" fontId="0" fillId="16" borderId="46" xfId="0" applyFont="false" applyBorder="true" applyAlignment="false" applyProtection="false">
      <alignment horizontal="general" vertical="bottom" textRotation="0" wrapText="false" indent="0" shrinkToFit="false"/>
      <protection locked="true" hidden="false"/>
    </xf>
    <xf numFmtId="171" fontId="0" fillId="16" borderId="47" xfId="15" applyFont="true" applyBorder="true" applyAlignment="true" applyProtection="true">
      <alignment horizontal="general" vertical="bottom" textRotation="0" wrapText="false" indent="0" shrinkToFit="false"/>
      <protection locked="true" hidden="false"/>
    </xf>
    <xf numFmtId="170" fontId="0" fillId="0" borderId="0" xfId="15" applyFont="true" applyBorder="true" applyAlignment="true" applyProtection="true">
      <alignment horizontal="general" vertical="bottom" textRotation="0" wrapText="false" indent="0" shrinkToFit="false"/>
      <protection locked="true" hidden="false"/>
    </xf>
    <xf numFmtId="173" fontId="0" fillId="0" borderId="44" xfId="0" applyFont="false" applyBorder="true" applyAlignment="false" applyProtection="false">
      <alignment horizontal="general" vertical="bottom" textRotation="0" wrapText="false" indent="0" shrinkToFit="false"/>
      <protection locked="true" hidden="false"/>
    </xf>
    <xf numFmtId="173" fontId="0" fillId="0" borderId="42" xfId="0" applyFont="false" applyBorder="true" applyAlignment="false" applyProtection="false">
      <alignment horizontal="general" vertical="bottom" textRotation="0" wrapText="false" indent="0" shrinkToFit="false"/>
      <protection locked="true" hidden="false"/>
    </xf>
    <xf numFmtId="164" fontId="0" fillId="17" borderId="12" xfId="0" applyFont="false" applyBorder="true" applyAlignment="false" applyProtection="false">
      <alignment horizontal="general" vertical="bottom" textRotation="0" wrapText="false" indent="0" shrinkToFit="false"/>
      <protection locked="true" hidden="false"/>
    </xf>
    <xf numFmtId="174" fontId="0" fillId="0" borderId="0" xfId="0" applyFont="false" applyBorder="true" applyAlignment="false" applyProtection="false">
      <alignment horizontal="general" vertical="bottom" textRotation="0" wrapText="false" indent="0" shrinkToFit="false"/>
      <protection locked="true" hidden="false"/>
    </xf>
    <xf numFmtId="174" fontId="0" fillId="0" borderId="13"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75" fontId="0" fillId="0" borderId="13" xfId="0" applyFont="false" applyBorder="true" applyAlignment="false" applyProtection="false">
      <alignment horizontal="general" vertical="bottom" textRotation="0" wrapText="false" indent="0" shrinkToFit="false"/>
      <protection locked="true" hidden="false"/>
    </xf>
    <xf numFmtId="164" fontId="0" fillId="17" borderId="14" xfId="0" applyFont="true" applyBorder="true" applyAlignment="false" applyProtection="false">
      <alignment horizontal="general" vertical="bottom" textRotation="0" wrapText="false" indent="0" shrinkToFit="false"/>
      <protection locked="true" hidden="false"/>
    </xf>
    <xf numFmtId="166" fontId="0" fillId="0" borderId="14"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73" fontId="0" fillId="0" borderId="0" xfId="0" applyFont="false" applyBorder="true" applyAlignment="false" applyProtection="false">
      <alignment horizontal="general" vertical="bottom" textRotation="0" wrapText="false" indent="0" shrinkToFit="false"/>
      <protection locked="true" hidden="false"/>
    </xf>
    <xf numFmtId="173" fontId="0" fillId="0" borderId="13" xfId="0" applyFont="false" applyBorder="true" applyAlignment="false" applyProtection="false">
      <alignment horizontal="general" vertical="bottom" textRotation="0" wrapText="false" indent="0" shrinkToFit="false"/>
      <protection locked="true" hidden="false"/>
    </xf>
    <xf numFmtId="164" fontId="0" fillId="17" borderId="49" xfId="0" applyFont="true" applyBorder="true" applyAlignment="false" applyProtection="false">
      <alignment horizontal="general" vertical="bottom" textRotation="0" wrapText="false" indent="0" shrinkToFit="false"/>
      <protection locked="true" hidden="false"/>
    </xf>
    <xf numFmtId="166" fontId="0" fillId="0" borderId="49" xfId="0" applyFont="false" applyBorder="true" applyAlignment="false" applyProtection="false">
      <alignment horizontal="general" vertical="bottom" textRotation="0" wrapText="false" indent="0" shrinkToFit="false"/>
      <protection locked="true" hidden="false"/>
    </xf>
    <xf numFmtId="164" fontId="0" fillId="0" borderId="39" xfId="0" applyFont="false" applyBorder="true" applyAlignment="false" applyProtection="false">
      <alignment horizontal="general" vertical="bottom" textRotation="0" wrapText="false" indent="0" shrinkToFit="false"/>
      <protection locked="true" hidden="false"/>
    </xf>
    <xf numFmtId="166" fontId="0" fillId="17"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0" fillId="17" borderId="40" xfId="0" applyFont="false" applyBorder="true" applyAlignment="false" applyProtection="false">
      <alignment horizontal="general" vertical="bottom" textRotation="0" wrapText="false" indent="0" shrinkToFit="false"/>
      <protection locked="true" hidden="false"/>
    </xf>
    <xf numFmtId="174" fontId="0" fillId="0" borderId="41" xfId="0" applyFont="false" applyBorder="true" applyAlignment="false" applyProtection="false">
      <alignment horizontal="general" vertical="bottom" textRotation="0" wrapText="false" indent="0" shrinkToFit="false"/>
      <protection locked="true" hidden="false"/>
    </xf>
    <xf numFmtId="174" fontId="0" fillId="0" borderId="39" xfId="0" applyFont="false" applyBorder="true" applyAlignment="false" applyProtection="false">
      <alignment horizontal="general" vertical="bottom" textRotation="0" wrapText="false" indent="0" shrinkToFit="false"/>
      <protection locked="true" hidden="false"/>
    </xf>
    <xf numFmtId="175" fontId="0" fillId="0" borderId="41" xfId="0" applyFont="false" applyBorder="true" applyAlignment="false" applyProtection="false">
      <alignment horizontal="general" vertical="bottom" textRotation="0" wrapText="false" indent="0" shrinkToFit="false"/>
      <protection locked="true" hidden="false"/>
    </xf>
    <xf numFmtId="175" fontId="0" fillId="0" borderId="39" xfId="0" applyFont="false" applyBorder="true" applyAlignment="false" applyProtection="false">
      <alignment horizontal="general" vertical="bottom" textRotation="0" wrapText="false" indent="0" shrinkToFit="false"/>
      <protection locked="true" hidden="false"/>
    </xf>
    <xf numFmtId="173" fontId="0" fillId="0" borderId="41" xfId="0" applyFont="false" applyBorder="true" applyAlignment="false" applyProtection="false">
      <alignment horizontal="general" vertical="bottom" textRotation="0" wrapText="false" indent="0" shrinkToFit="false"/>
      <protection locked="true" hidden="false"/>
    </xf>
    <xf numFmtId="173" fontId="0" fillId="0" borderId="39" xfId="0" applyFont="false" applyBorder="true" applyAlignment="false" applyProtection="false">
      <alignment horizontal="general" vertical="bottom" textRotation="0" wrapText="false" indent="0" shrinkToFit="false"/>
      <protection locked="true" hidden="false"/>
    </xf>
    <xf numFmtId="164" fontId="30" fillId="0" borderId="0" xfId="0" applyFont="true" applyBorder="false" applyAlignment="true" applyProtection="false">
      <alignment horizontal="general" vertical="bottom" textRotation="0" wrapText="true" indent="0" shrinkToFit="false"/>
      <protection locked="true" hidden="false"/>
    </xf>
    <xf numFmtId="174" fontId="0" fillId="13" borderId="0" xfId="19" applyFont="true" applyBorder="true" applyAlignment="true" applyProtection="true">
      <alignment horizontal="general" vertical="bottom" textRotation="0" wrapText="false" indent="0" shrinkToFit="false"/>
      <protection locked="true" hidden="false"/>
    </xf>
    <xf numFmtId="164" fontId="30" fillId="0" borderId="0" xfId="0" applyFont="true" applyBorder="true" applyAlignment="true" applyProtection="false">
      <alignment horizontal="center" vertical="bottom" textRotation="0" wrapText="false" indent="0" shrinkToFit="false"/>
      <protection locked="true" hidden="false"/>
    </xf>
    <xf numFmtId="164" fontId="78" fillId="12" borderId="41" xfId="0" applyFont="true" applyBorder="true" applyAlignment="true" applyProtection="false">
      <alignment horizontal="center" vertical="center" textRotation="0" wrapText="true" indent="0" shrinkToFit="false"/>
      <protection locked="true" hidden="false"/>
    </xf>
    <xf numFmtId="164" fontId="78" fillId="0" borderId="41" xfId="0" applyFont="true" applyBorder="true" applyAlignment="true" applyProtection="false">
      <alignment horizontal="center" vertical="center" textRotation="0" wrapText="true" indent="0" shrinkToFit="false"/>
      <protection locked="true" hidden="false"/>
    </xf>
    <xf numFmtId="164" fontId="8" fillId="20" borderId="57" xfId="0" applyFont="true" applyBorder="true" applyAlignment="true" applyProtection="false">
      <alignment horizontal="general" vertical="center" textRotation="0" wrapText="true" indent="0" shrinkToFit="false"/>
      <protection locked="true" hidden="false"/>
    </xf>
    <xf numFmtId="164" fontId="8" fillId="3" borderId="58" xfId="0" applyFont="true" applyBorder="true" applyAlignment="true" applyProtection="false">
      <alignment horizontal="general" vertical="center" textRotation="0" wrapText="true" indent="0" shrinkToFit="false"/>
      <protection locked="true" hidden="false"/>
    </xf>
    <xf numFmtId="164" fontId="8" fillId="3" borderId="59" xfId="0" applyFont="true" applyBorder="true" applyAlignment="true" applyProtection="false">
      <alignment horizontal="general" vertical="center" textRotation="0" wrapText="true" indent="0" shrinkToFit="false"/>
      <protection locked="true" hidden="false"/>
    </xf>
    <xf numFmtId="164" fontId="8" fillId="0" borderId="57" xfId="0" applyFont="true" applyBorder="true" applyAlignment="true" applyProtection="false">
      <alignment horizontal="general" vertical="center" textRotation="0" wrapText="true" indent="0" shrinkToFit="false"/>
      <protection locked="true" hidden="false"/>
    </xf>
    <xf numFmtId="173" fontId="0" fillId="0" borderId="0" xfId="19" applyFont="true" applyBorder="true" applyAlignment="true" applyProtection="true">
      <alignment horizontal="general" vertical="bottom" textRotation="0" wrapText="false" indent="0" shrinkToFit="false"/>
      <protection locked="true" hidden="false"/>
    </xf>
    <xf numFmtId="166" fontId="0" fillId="0" borderId="0" xfId="19" applyFont="true" applyBorder="true" applyAlignment="true" applyProtection="true">
      <alignment horizontal="general" vertical="bottom" textRotation="0" wrapText="false" indent="0" shrinkToFit="false"/>
      <protection locked="true" hidden="false"/>
    </xf>
    <xf numFmtId="164" fontId="87" fillId="3" borderId="0" xfId="20" applyFont="true" applyBorder="true" applyAlignment="true" applyProtection="false">
      <alignment horizontal="center" vertical="center" textRotation="0" wrapText="false" indent="0" shrinkToFit="false"/>
      <protection locked="true" hidden="false"/>
    </xf>
    <xf numFmtId="164" fontId="0" fillId="5" borderId="0" xfId="20" applyFont="true" applyBorder="true" applyAlignment="true" applyProtection="false">
      <alignment horizontal="general" vertical="bottom" textRotation="0" wrapText="false" indent="0" shrinkToFit="false"/>
      <protection locked="true" hidden="false"/>
    </xf>
    <xf numFmtId="164" fontId="78" fillId="4" borderId="3" xfId="20" applyFont="true" applyBorder="true" applyAlignment="true" applyProtection="false">
      <alignment horizontal="general" vertical="bottom" textRotation="0" wrapText="false" indent="0" shrinkToFit="false"/>
      <protection locked="true" hidden="false"/>
    </xf>
    <xf numFmtId="166" fontId="0" fillId="5" borderId="4" xfId="20" applyFont="true" applyBorder="true" applyAlignment="true" applyProtection="false">
      <alignment horizontal="general" vertical="bottom" textRotation="0" wrapText="false" indent="0" shrinkToFit="false"/>
      <protection locked="true" hidden="false"/>
    </xf>
    <xf numFmtId="164" fontId="0" fillId="5" borderId="5" xfId="20" applyFont="true" applyBorder="true" applyAlignment="true" applyProtection="false">
      <alignment horizontal="general" vertical="bottom" textRotation="0" wrapText="false" indent="0" shrinkToFit="false"/>
      <protection locked="true" hidden="false"/>
    </xf>
    <xf numFmtId="166" fontId="0" fillId="5" borderId="5" xfId="20" applyFont="true" applyBorder="true" applyAlignment="true" applyProtection="false">
      <alignment horizontal="general" vertical="bottom" textRotation="0" wrapText="false" indent="0" shrinkToFit="false"/>
      <protection locked="true" hidden="false"/>
    </xf>
    <xf numFmtId="164" fontId="0" fillId="5" borderId="4" xfId="20" applyFont="true" applyBorder="true" applyAlignment="true" applyProtection="false">
      <alignment horizontal="general" vertical="bottom" textRotation="0" wrapText="false" indent="0" shrinkToFit="false"/>
      <protection locked="true" hidden="false"/>
    </xf>
    <xf numFmtId="173" fontId="0" fillId="3" borderId="5" xfId="20" applyFont="true" applyBorder="true" applyAlignment="true" applyProtection="false">
      <alignment horizontal="center" vertical="bottom" textRotation="0" wrapText="false" indent="0" shrinkToFit="false"/>
      <protection locked="true" hidden="false"/>
    </xf>
    <xf numFmtId="166" fontId="7" fillId="4" borderId="4" xfId="20" applyFont="true" applyBorder="true" applyAlignment="true" applyProtection="false">
      <alignment horizontal="general" vertical="bottom" textRotation="0" wrapText="false" indent="0" shrinkToFit="false"/>
      <protection locked="true" hidden="false"/>
    </xf>
    <xf numFmtId="166" fontId="7" fillId="4" borderId="5" xfId="20" applyFont="true" applyBorder="true" applyAlignment="true" applyProtection="false">
      <alignment horizontal="general" vertical="bottom" textRotation="0" wrapText="false" indent="0" shrinkToFit="false"/>
      <protection locked="true" hidden="false"/>
    </xf>
    <xf numFmtId="164" fontId="0" fillId="3" borderId="2" xfId="20" applyFont="true" applyBorder="true" applyAlignment="true" applyProtection="false">
      <alignment horizontal="center" vertical="center" textRotation="0" wrapText="false" indent="0" shrinkToFit="false"/>
      <protection locked="true" hidden="false"/>
    </xf>
    <xf numFmtId="164" fontId="78" fillId="4" borderId="4" xfId="20" applyFont="true" applyBorder="true" applyAlignment="true" applyProtection="false">
      <alignment horizontal="general" vertical="bottom" textRotation="0" wrapText="false" indent="0" shrinkToFit="false"/>
      <protection locked="true" hidden="false"/>
    </xf>
    <xf numFmtId="164" fontId="0" fillId="3" borderId="2" xfId="20" applyFont="true" applyBorder="true" applyAlignment="true" applyProtection="false">
      <alignment horizontal="center" vertical="center" textRotation="0" wrapText="true" indent="0" shrinkToFit="false"/>
      <protection locked="true" hidden="false"/>
    </xf>
    <xf numFmtId="166" fontId="49" fillId="3" borderId="4" xfId="20" applyFont="true" applyBorder="true" applyAlignment="true" applyProtection="false">
      <alignment horizontal="general" vertical="bottom" textRotation="0" wrapText="false" indent="0" shrinkToFit="false"/>
      <protection locked="true" hidden="false"/>
    </xf>
    <xf numFmtId="166" fontId="49" fillId="3" borderId="5" xfId="20" applyFont="true" applyBorder="true" applyAlignment="true" applyProtection="false">
      <alignment horizontal="general" vertical="bottom" textRotation="0" wrapText="false" indent="0" shrinkToFit="false"/>
      <protection locked="true" hidden="false"/>
    </xf>
    <xf numFmtId="166" fontId="49" fillId="3" borderId="4" xfId="20" applyFont="true" applyBorder="true" applyAlignment="true" applyProtection="false">
      <alignment horizontal="general" vertical="center" textRotation="0" wrapText="false" indent="0" shrinkToFit="false"/>
      <protection locked="true" hidden="false"/>
    </xf>
    <xf numFmtId="166" fontId="49" fillId="3" borderId="5" xfId="20" applyFont="true" applyBorder="true" applyAlignment="true" applyProtection="false">
      <alignment horizontal="general" vertical="center" textRotation="0" wrapText="false" indent="0" shrinkToFit="false"/>
      <protection locked="true" hidden="false"/>
    </xf>
    <xf numFmtId="164" fontId="0" fillId="3" borderId="0" xfId="20" applyFont="true" applyBorder="true" applyAlignment="true" applyProtection="false">
      <alignment horizontal="center" vertical="center" textRotation="0" wrapText="false" indent="0" shrinkToFit="false"/>
      <protection locked="true" hidden="false"/>
    </xf>
    <xf numFmtId="164" fontId="0" fillId="3" borderId="0" xfId="20" applyFont="true" applyBorder="true" applyAlignment="true" applyProtection="false">
      <alignment horizontal="center" vertical="center" textRotation="0" wrapText="true" indent="0" shrinkToFit="false"/>
      <protection locked="true" hidden="false"/>
    </xf>
    <xf numFmtId="166" fontId="11" fillId="3" borderId="0" xfId="20" applyFont="true" applyBorder="true" applyAlignment="true" applyProtection="false">
      <alignment horizontal="general" vertical="bottom" textRotation="0" wrapText="false" indent="0" shrinkToFit="false"/>
      <protection locked="true" hidden="false"/>
    </xf>
    <xf numFmtId="164" fontId="0" fillId="3" borderId="0" xfId="20" applyFont="true" applyBorder="true" applyAlignment="true" applyProtection="false">
      <alignment horizontal="left" vertical="top" textRotation="0" wrapText="true" indent="0" shrinkToFit="false"/>
      <protection locked="true" hidden="false"/>
    </xf>
    <xf numFmtId="164" fontId="0" fillId="3" borderId="0" xfId="20" applyFont="true" applyBorder="true" applyAlignment="true" applyProtection="false">
      <alignment horizontal="general" vertical="top" textRotation="0" wrapText="true" indent="0" shrinkToFit="false"/>
      <protection locked="true" hidden="false"/>
    </xf>
    <xf numFmtId="169" fontId="0" fillId="3" borderId="4" xfId="20" applyFont="true" applyBorder="true" applyAlignment="true" applyProtection="false">
      <alignment horizontal="general" vertical="bottom" textRotation="0" wrapText="false" indent="0" shrinkToFit="false"/>
      <protection locked="true" hidden="false"/>
    </xf>
    <xf numFmtId="164" fontId="0" fillId="3" borderId="0" xfId="20" applyFont="true" applyBorder="true" applyAlignment="true" applyProtection="false">
      <alignment horizontal="left" vertical="bottom" textRotation="0" wrapText="false" indent="15" shrinkToFit="false"/>
      <protection locked="true" hidden="false"/>
    </xf>
    <xf numFmtId="168" fontId="0" fillId="3" borderId="4" xfId="20" applyFont="true" applyBorder="true" applyAlignment="true" applyProtection="false">
      <alignment horizontal="general" vertical="bottom" textRotation="0" wrapText="false" indent="0" shrinkToFit="false"/>
      <protection locked="true" hidden="false"/>
    </xf>
    <xf numFmtId="168" fontId="0" fillId="3" borderId="5" xfId="20" applyFont="true" applyBorder="true" applyAlignment="true" applyProtection="false">
      <alignment horizontal="general" vertical="bottom" textRotation="0" wrapText="false" indent="0" shrinkToFit="false"/>
      <protection locked="true" hidden="false"/>
    </xf>
    <xf numFmtId="164" fontId="7" fillId="4" borderId="4" xfId="20" applyFont="true" applyBorder="true" applyAlignment="true" applyProtection="false">
      <alignment horizontal="center" vertical="center" textRotation="0" wrapText="true" indent="0" shrinkToFit="false"/>
      <protection locked="true" hidden="false"/>
    </xf>
    <xf numFmtId="164" fontId="7" fillId="4" borderId="5" xfId="20" applyFont="true" applyBorder="true" applyAlignment="true" applyProtection="false">
      <alignment horizontal="center" vertical="center" textRotation="0" wrapText="true" indent="0" shrinkToFit="false"/>
      <protection locked="true" hidden="false"/>
    </xf>
    <xf numFmtId="164" fontId="88" fillId="3" borderId="3" xfId="20" applyFont="true" applyBorder="true" applyAlignment="true" applyProtection="false">
      <alignment horizontal="general" vertical="center" textRotation="0" wrapText="true" indent="0" shrinkToFit="false"/>
      <protection locked="true" hidden="false"/>
    </xf>
    <xf numFmtId="166" fontId="89" fillId="3" borderId="4" xfId="20" applyFont="true" applyBorder="true" applyAlignment="true" applyProtection="false">
      <alignment horizontal="center" vertical="center" textRotation="0" wrapText="false" indent="0" shrinkToFit="false"/>
      <protection locked="true" hidden="false"/>
    </xf>
    <xf numFmtId="166" fontId="89" fillId="3" borderId="5" xfId="20" applyFont="true" applyBorder="true" applyAlignment="true" applyProtection="false">
      <alignment horizontal="center" vertical="center" textRotation="0" wrapText="false" indent="0" shrinkToFit="false"/>
      <protection locked="true" hidden="false"/>
    </xf>
    <xf numFmtId="164" fontId="0" fillId="3" borderId="0" xfId="20" applyFont="true" applyBorder="true" applyAlignment="true" applyProtection="false">
      <alignment horizontal="general" vertical="center" textRotation="0" wrapText="true" indent="0" shrinkToFit="false"/>
      <protection locked="true" hidden="false"/>
    </xf>
    <xf numFmtId="166" fontId="89" fillId="3" borderId="0" xfId="20" applyFont="true" applyBorder="true" applyAlignment="true" applyProtection="false">
      <alignment horizontal="center" vertical="center" textRotation="0" wrapText="false" indent="0" shrinkToFit="false"/>
      <protection locked="true" hidden="false"/>
    </xf>
    <xf numFmtId="164" fontId="90" fillId="3" borderId="0" xfId="20" applyFont="true" applyBorder="true" applyAlignment="true" applyProtection="false">
      <alignment horizontal="general" vertical="bottom" textRotation="0" wrapText="false" indent="0" shrinkToFit="false"/>
      <protection locked="true" hidden="false"/>
    </xf>
    <xf numFmtId="166" fontId="0" fillId="3" borderId="4" xfId="20" applyFont="true" applyBorder="true" applyAlignment="true" applyProtection="true">
      <alignment horizontal="general" vertical="bottom" textRotation="0" wrapText="false" indent="0" shrinkToFit="false"/>
      <protection locked="true" hidden="false"/>
    </xf>
    <xf numFmtId="164" fontId="8" fillId="3" borderId="0" xfId="20" applyFont="true" applyBorder="true" applyAlignment="true" applyProtection="false">
      <alignment horizontal="general" vertical="center" textRotation="0" wrapText="true" indent="0" shrinkToFit="false"/>
      <protection locked="true" hidden="false"/>
    </xf>
    <xf numFmtId="164" fontId="8" fillId="3" borderId="0" xfId="20" applyFont="true" applyBorder="true" applyAlignment="true" applyProtection="false">
      <alignment horizontal="general" vertical="bottom" textRotation="0" wrapText="true" indent="0" shrinkToFit="false"/>
      <protection locked="true" hidden="false"/>
    </xf>
    <xf numFmtId="164" fontId="8" fillId="3" borderId="34" xfId="20" applyFont="true" applyBorder="true" applyAlignment="true" applyProtection="false">
      <alignment horizontal="general" vertical="bottom" textRotation="0" wrapText="true" indent="0" shrinkToFit="false"/>
      <protection locked="true" hidden="false"/>
    </xf>
    <xf numFmtId="164" fontId="0" fillId="3" borderId="0" xfId="20" applyFont="true" applyBorder="true" applyAlignment="true" applyProtection="false">
      <alignment horizontal="right" vertical="bottom" textRotation="0" wrapText="false" indent="0" shrinkToFit="false"/>
      <protection locked="true" hidden="false"/>
    </xf>
    <xf numFmtId="173" fontId="0" fillId="3" borderId="0" xfId="20" applyFont="true" applyBorder="true" applyAlignment="true" applyProtection="false">
      <alignment horizontal="general" vertical="bottom" textRotation="0" wrapText="false" indent="0" shrinkToFit="false"/>
      <protection locked="true" hidden="false"/>
    </xf>
    <xf numFmtId="164" fontId="0" fillId="3" borderId="0" xfId="20" applyFont="true" applyBorder="true" applyAlignment="true" applyProtection="false">
      <alignment horizontal="left" vertical="bottom" textRotation="0" wrapText="false" indent="9" shrinkToFit="false"/>
      <protection locked="true" hidden="false"/>
    </xf>
    <xf numFmtId="167" fontId="0" fillId="3" borderId="4" xfId="20" applyFont="true" applyBorder="true" applyAlignment="true" applyProtection="false">
      <alignment horizontal="general" vertical="bottom" textRotation="0" wrapText="false" indent="0" shrinkToFit="false"/>
      <protection locked="true" hidden="false"/>
    </xf>
    <xf numFmtId="167" fontId="0" fillId="3" borderId="5" xfId="20" applyFont="true" applyBorder="true" applyAlignment="true" applyProtection="false">
      <alignment horizontal="general" vertical="bottom" textRotation="0" wrapText="false" indent="0" shrinkToFit="false"/>
      <protection locked="true" hidden="false"/>
    </xf>
    <xf numFmtId="168" fontId="0" fillId="3" borderId="4" xfId="19" applyFont="true" applyBorder="true" applyAlignment="true" applyProtection="true">
      <alignment horizontal="general" vertical="bottom" textRotation="0" wrapText="false" indent="0" shrinkToFit="false"/>
      <protection locked="true" hidden="false"/>
    </xf>
    <xf numFmtId="168" fontId="0" fillId="3" borderId="5" xfId="19" applyFont="true" applyBorder="true" applyAlignment="true" applyProtection="true">
      <alignment horizontal="general" vertical="bottom" textRotation="0" wrapText="false" indent="0" shrinkToFit="false"/>
      <protection locked="true" hidden="false"/>
    </xf>
    <xf numFmtId="175" fontId="0" fillId="3" borderId="4" xfId="20" applyFont="true" applyBorder="true" applyAlignment="true" applyProtection="false">
      <alignment horizontal="general" vertical="bottom" textRotation="0" wrapText="false" indent="0" shrinkToFit="false"/>
      <protection locked="true" hidden="false"/>
    </xf>
    <xf numFmtId="175" fontId="0" fillId="3" borderId="5" xfId="20" applyFont="true" applyBorder="true" applyAlignment="true" applyProtection="false">
      <alignment horizontal="general" vertical="bottom" textRotation="0" wrapText="false" indent="0" shrinkToFit="false"/>
      <protection locked="true" hidden="false"/>
    </xf>
    <xf numFmtId="178" fontId="0" fillId="3" borderId="4" xfId="20" applyFont="true" applyBorder="true" applyAlignment="true" applyProtection="false">
      <alignment horizontal="general" vertical="bottom" textRotation="0" wrapText="false" indent="0" shrinkToFit="false"/>
      <protection locked="true" hidden="false"/>
    </xf>
    <xf numFmtId="178" fontId="0" fillId="3" borderId="5" xfId="20" applyFont="true" applyBorder="true" applyAlignment="true" applyProtection="false">
      <alignment horizontal="general" vertical="bottom" textRotation="0" wrapText="false" indent="0" shrinkToFit="false"/>
      <protection locked="true" hidden="false"/>
    </xf>
    <xf numFmtId="164" fontId="7" fillId="4" borderId="0" xfId="20" applyFont="true" applyBorder="true" applyAlignment="true" applyProtection="false">
      <alignment horizontal="general" vertical="bottom" textRotation="0" wrapText="false" indent="0" shrinkToFit="false"/>
      <protection locked="true" hidden="false"/>
    </xf>
    <xf numFmtId="164" fontId="78" fillId="4" borderId="3" xfId="0" applyFont="true" applyBorder="true" applyAlignment="false" applyProtection="false">
      <alignment horizontal="general" vertical="bottom" textRotation="0" wrapText="false" indent="0" shrinkToFit="false"/>
      <protection locked="true" hidden="false"/>
    </xf>
    <xf numFmtId="164" fontId="78" fillId="4" borderId="4" xfId="0" applyFont="true" applyBorder="true" applyAlignment="true" applyProtection="false">
      <alignment horizontal="center" vertical="bottom" textRotation="0" wrapText="true" indent="0" shrinkToFit="false"/>
      <protection locked="true" hidden="false"/>
    </xf>
    <xf numFmtId="164" fontId="78" fillId="4" borderId="5" xfId="0" applyFont="true" applyBorder="true" applyAlignment="true" applyProtection="false">
      <alignment horizontal="center" vertical="bottom" textRotation="0" wrapText="true" indent="0" shrinkToFit="false"/>
      <protection locked="true" hidden="false"/>
    </xf>
    <xf numFmtId="164" fontId="0" fillId="3" borderId="3" xfId="0" applyFont="true" applyBorder="true" applyAlignment="true" applyProtection="false">
      <alignment horizontal="general" vertical="center" textRotation="0" wrapText="true" indent="0" shrinkToFit="false"/>
      <protection locked="true" hidden="false"/>
    </xf>
    <xf numFmtId="169" fontId="0" fillId="3" borderId="4" xfId="0" applyFont="false" applyBorder="true" applyAlignment="true" applyProtection="false">
      <alignment horizontal="center" vertical="bottom" textRotation="0" wrapText="true" indent="0" shrinkToFit="false"/>
      <protection locked="true" hidden="false"/>
    </xf>
    <xf numFmtId="169" fontId="0" fillId="3" borderId="5" xfId="0" applyFont="false" applyBorder="true" applyAlignment="true" applyProtection="false">
      <alignment horizontal="center" vertical="bottom" textRotation="0" wrapText="true" indent="0" shrinkToFit="false"/>
      <protection locked="true" hidden="false"/>
    </xf>
    <xf numFmtId="164" fontId="8" fillId="5" borderId="3" xfId="20" applyFont="true" applyBorder="true" applyAlignment="true" applyProtection="false">
      <alignment horizontal="general" vertical="bottom" textRotation="0" wrapText="false" indent="0" shrinkToFit="false"/>
      <protection locked="true" hidden="false"/>
    </xf>
    <xf numFmtId="167" fontId="0" fillId="5" borderId="4" xfId="20" applyFont="true" applyBorder="true" applyAlignment="true" applyProtection="false">
      <alignment horizontal="general" vertical="bottom" textRotation="0" wrapText="false" indent="0" shrinkToFit="false"/>
      <protection locked="true" hidden="false"/>
    </xf>
    <xf numFmtId="167" fontId="0" fillId="5" borderId="5" xfId="20" applyFont="true" applyBorder="true" applyAlignment="true" applyProtection="false">
      <alignment horizontal="general" vertical="bottom" textRotation="0" wrapText="false" indent="0" shrinkToFit="false"/>
      <protection locked="true" hidden="false"/>
    </xf>
    <xf numFmtId="164" fontId="0" fillId="3" borderId="0" xfId="0" applyFont="true" applyBorder="true" applyAlignment="true" applyProtection="false">
      <alignment horizontal="general" vertical="top" textRotation="0" wrapText="true" indent="0" shrinkToFit="false"/>
      <protection locked="true" hidden="false"/>
    </xf>
    <xf numFmtId="164" fontId="7" fillId="4" borderId="4" xfId="0" applyFont="true" applyBorder="true" applyAlignment="true" applyProtection="false">
      <alignment horizontal="center" vertical="bottom" textRotation="0" wrapText="true" indent="0" shrinkToFit="false"/>
      <protection locked="true" hidden="false"/>
    </xf>
    <xf numFmtId="164" fontId="7" fillId="4" borderId="5" xfId="0" applyFont="true" applyBorder="true" applyAlignment="true" applyProtection="false">
      <alignment horizontal="center" vertical="bottom" textRotation="0" wrapText="true" indent="0" shrinkToFit="false"/>
      <protection locked="true" hidden="false"/>
    </xf>
    <xf numFmtId="164" fontId="8" fillId="3" borderId="3" xfId="0" applyFont="true" applyBorder="true" applyAlignment="true" applyProtection="false">
      <alignment horizontal="left" vertical="center" textRotation="0" wrapText="true" indent="0" shrinkToFit="false"/>
      <protection locked="true" hidden="false"/>
    </xf>
    <xf numFmtId="164" fontId="8" fillId="3" borderId="3" xfId="0" applyFont="true" applyBorder="true" applyAlignment="true" applyProtection="false">
      <alignment horizontal="left" vertical="bottom" textRotation="0" wrapText="false" indent="0" shrinkToFit="false"/>
      <protection locked="true" hidden="false"/>
    </xf>
    <xf numFmtId="168" fontId="8" fillId="3" borderId="4" xfId="0" applyFont="true" applyBorder="true" applyAlignment="false" applyProtection="false">
      <alignment horizontal="general" vertical="bottom" textRotation="0" wrapText="false" indent="0" shrinkToFit="false"/>
      <protection locked="true" hidden="false"/>
    </xf>
    <xf numFmtId="168" fontId="8" fillId="3" borderId="5" xfId="0" applyFont="true" applyBorder="true" applyAlignment="false" applyProtection="false">
      <alignment horizontal="general" vertical="bottom" textRotation="0" wrapText="false" indent="0" shrinkToFit="false"/>
      <protection locked="true" hidden="false"/>
    </xf>
    <xf numFmtId="164" fontId="7" fillId="4" borderId="3" xfId="0" applyFont="true" applyBorder="true" applyAlignment="true" applyProtection="false">
      <alignment horizontal="general" vertical="bottom" textRotation="0" wrapText="true" indent="0" shrinkToFit="false"/>
      <protection locked="true" hidden="false"/>
    </xf>
    <xf numFmtId="167" fontId="7" fillId="4" borderId="4" xfId="0" applyFont="true" applyBorder="true" applyAlignment="true" applyProtection="false">
      <alignment horizontal="center" vertical="bottom" textRotation="0" wrapText="false" indent="0" shrinkToFit="false"/>
      <protection locked="true" hidden="false"/>
    </xf>
    <xf numFmtId="167" fontId="7" fillId="4" borderId="5" xfId="0" applyFont="true" applyBorder="true" applyAlignment="true" applyProtection="false">
      <alignment horizontal="center" vertical="bottom" textRotation="0" wrapText="false" indent="0" shrinkToFit="false"/>
      <protection locked="true" hidden="false"/>
    </xf>
    <xf numFmtId="164" fontId="0" fillId="3" borderId="3" xfId="0" applyFont="true" applyBorder="true" applyAlignment="true" applyProtection="false">
      <alignment horizontal="general" vertical="bottom" textRotation="0" wrapText="true" indent="0" shrinkToFit="false"/>
      <protection locked="true" hidden="false"/>
    </xf>
    <xf numFmtId="176" fontId="0" fillId="3" borderId="4" xfId="0" applyFont="false" applyBorder="true" applyAlignment="false" applyProtection="false">
      <alignment horizontal="general" vertical="bottom" textRotation="0" wrapText="false" indent="0" shrinkToFit="false"/>
      <protection locked="true" hidden="false"/>
    </xf>
    <xf numFmtId="176" fontId="0" fillId="3" borderId="5" xfId="0" applyFont="false" applyBorder="true" applyAlignment="false" applyProtection="false">
      <alignment horizontal="general" vertical="bottom" textRotation="0" wrapText="false" indent="0" shrinkToFit="false"/>
      <protection locked="true" hidden="false"/>
    </xf>
    <xf numFmtId="164" fontId="8" fillId="3" borderId="3" xfId="20" applyFont="true" applyBorder="true" applyAlignment="true" applyProtection="false">
      <alignment horizontal="left" vertical="bottom" textRotation="0" wrapText="false" indent="0" shrinkToFit="false"/>
      <protection locked="true" hidden="false"/>
    </xf>
    <xf numFmtId="164" fontId="84" fillId="4" borderId="0" xfId="0" applyFont="true" applyBorder="false" applyAlignment="true" applyProtection="false">
      <alignment horizontal="center" vertical="center" textRotation="0" wrapText="false" indent="0" shrinkToFit="false"/>
      <protection locked="true" hidden="false"/>
    </xf>
    <xf numFmtId="164" fontId="4" fillId="21" borderId="43" xfId="0" applyFont="true" applyBorder="true" applyAlignment="true" applyProtection="false">
      <alignment horizontal="center" vertical="bottom" textRotation="0" wrapText="true" indent="0" shrinkToFit="false"/>
      <protection locked="true" hidden="false"/>
    </xf>
    <xf numFmtId="164" fontId="4" fillId="21" borderId="1" xfId="0" applyFont="true" applyBorder="true" applyAlignment="true" applyProtection="false">
      <alignment horizontal="center" vertical="center" textRotation="0" wrapText="true" indent="0" shrinkToFit="false"/>
      <protection locked="true" hidden="false"/>
    </xf>
    <xf numFmtId="164" fontId="4" fillId="21" borderId="1" xfId="0" applyFont="true" applyBorder="true" applyAlignment="true" applyProtection="false">
      <alignment horizontal="center" vertical="bottom" textRotation="0" wrapText="true" indent="0" shrinkToFit="false"/>
      <protection locked="true" hidden="false"/>
    </xf>
    <xf numFmtId="164" fontId="91" fillId="3" borderId="0" xfId="20" applyFont="true" applyBorder="true" applyAlignment="true" applyProtection="false">
      <alignment horizontal="general" vertical="bottom" textRotation="0" wrapText="false" indent="0" shrinkToFit="false"/>
      <protection locked="true" hidden="false"/>
    </xf>
    <xf numFmtId="164" fontId="22" fillId="3" borderId="0" xfId="20" applyFont="true" applyBorder="true" applyAlignment="true" applyProtection="false">
      <alignment horizontal="center" vertical="bottom" textRotation="0" wrapText="false" indent="0" shrinkToFit="false"/>
      <protection locked="true" hidden="false"/>
    </xf>
    <xf numFmtId="164" fontId="8" fillId="5" borderId="1" xfId="0" applyFont="true" applyBorder="true" applyAlignment="true" applyProtection="false">
      <alignment horizontal="left" vertical="bottom" textRotation="0" wrapText="false" indent="0" shrinkToFit="false"/>
      <protection locked="true" hidden="false"/>
    </xf>
    <xf numFmtId="164" fontId="14" fillId="4" borderId="3" xfId="20" applyFont="true" applyBorder="true" applyAlignment="true" applyProtection="false">
      <alignment horizontal="left" vertical="bottom" textRotation="0" wrapText="false" indent="0" shrinkToFit="false"/>
      <protection locked="true" hidden="false"/>
    </xf>
    <xf numFmtId="164" fontId="14" fillId="4" borderId="4" xfId="20" applyFont="true" applyBorder="true" applyAlignment="true" applyProtection="false">
      <alignment horizontal="center" vertical="bottom" textRotation="0" wrapText="false" indent="0" shrinkToFit="false"/>
      <protection locked="true" hidden="false"/>
    </xf>
    <xf numFmtId="164" fontId="14" fillId="4" borderId="5" xfId="20" applyFont="true" applyBorder="true" applyAlignment="true" applyProtection="false">
      <alignment horizontal="center" vertical="bottom" textRotation="0" wrapText="false" indent="0" shrinkToFit="false"/>
      <protection locked="true" hidden="false"/>
    </xf>
    <xf numFmtId="164" fontId="69" fillId="3" borderId="1" xfId="0" applyFont="true" applyBorder="true" applyAlignment="false" applyProtection="false">
      <alignment horizontal="general" vertical="bottom" textRotation="0" wrapText="false" indent="0" shrinkToFit="false"/>
      <protection locked="true" hidden="false"/>
    </xf>
    <xf numFmtId="167" fontId="69" fillId="3" borderId="1" xfId="0" applyFont="true" applyBorder="true" applyAlignment="true" applyProtection="false">
      <alignment horizontal="center" vertical="bottom" textRotation="0" wrapText="false" indent="0" shrinkToFit="false"/>
      <protection locked="true" hidden="false"/>
    </xf>
    <xf numFmtId="166" fontId="0" fillId="3" borderId="0" xfId="0" applyFont="false" applyBorder="false" applyAlignment="false" applyProtection="false">
      <alignment horizontal="general" vertical="bottom" textRotation="0" wrapText="false" indent="0" shrinkToFit="false"/>
      <protection locked="true" hidden="false"/>
    </xf>
    <xf numFmtId="164" fontId="22" fillId="3" borderId="3" xfId="20" applyFont="true" applyBorder="true" applyAlignment="true" applyProtection="false">
      <alignment horizontal="general" vertical="bottom" textRotation="0" wrapText="false" indent="0" shrinkToFit="false"/>
      <protection locked="true" hidden="false"/>
    </xf>
    <xf numFmtId="169" fontId="22" fillId="3" borderId="4" xfId="20" applyFont="true" applyBorder="true" applyAlignment="true" applyProtection="false">
      <alignment horizontal="center" vertical="bottom" textRotation="0" wrapText="false" indent="0" shrinkToFit="false"/>
      <protection locked="true" hidden="false"/>
    </xf>
    <xf numFmtId="169" fontId="22" fillId="3" borderId="5" xfId="20" applyFont="true" applyBorder="true" applyAlignment="true" applyProtection="false">
      <alignment horizontal="center" vertical="bottom" textRotation="0" wrapText="false" indent="0" shrinkToFit="false"/>
      <protection locked="true" hidden="false"/>
    </xf>
    <xf numFmtId="167" fontId="69" fillId="3" borderId="0" xfId="0" applyFont="true" applyBorder="true" applyAlignment="true" applyProtection="false">
      <alignment horizontal="center" vertical="bottom" textRotation="0" wrapText="false" indent="0" shrinkToFit="false"/>
      <protection locked="true" hidden="false"/>
    </xf>
    <xf numFmtId="172" fontId="22" fillId="3" borderId="4" xfId="20" applyFont="true" applyBorder="true" applyAlignment="true" applyProtection="false">
      <alignment horizontal="center" vertical="bottom" textRotation="0" wrapText="false" indent="0" shrinkToFit="false"/>
      <protection locked="true" hidden="false"/>
    </xf>
    <xf numFmtId="172" fontId="22" fillId="3" borderId="5" xfId="20" applyFont="true" applyBorder="true" applyAlignment="true" applyProtection="false">
      <alignment horizontal="center" vertical="bottom" textRotation="0" wrapText="false" indent="0" shrinkToFit="false"/>
      <protection locked="true" hidden="false"/>
    </xf>
    <xf numFmtId="164" fontId="0" fillId="3" borderId="40" xfId="0" applyFont="true" applyBorder="true" applyAlignment="true" applyProtection="false">
      <alignment horizontal="left" vertical="bottom" textRotation="0" wrapText="false" indent="0" shrinkToFit="false"/>
      <protection locked="true" hidden="false"/>
    </xf>
    <xf numFmtId="164" fontId="4" fillId="3" borderId="40" xfId="0" applyFont="true" applyBorder="true" applyAlignment="true" applyProtection="false">
      <alignment horizontal="center" vertical="center" textRotation="0" wrapText="true" indent="0" shrinkToFit="false"/>
      <protection locked="true" hidden="false"/>
    </xf>
    <xf numFmtId="164" fontId="0" fillId="3" borderId="1" xfId="0" applyFont="true" applyBorder="true" applyAlignment="true" applyProtection="false">
      <alignment horizontal="left" vertical="bottom" textRotation="0" wrapText="fals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22" fillId="3" borderId="0" xfId="20" applyFont="true" applyBorder="true" applyAlignment="true" applyProtection="false">
      <alignment horizontal="general" vertical="bottom" textRotation="0" wrapText="false" indent="0" shrinkToFit="false"/>
      <protection locked="true" hidden="false"/>
    </xf>
    <xf numFmtId="166" fontId="4" fillId="3" borderId="1" xfId="19" applyFont="true" applyBorder="true" applyAlignment="true" applyProtection="true">
      <alignment horizontal="center" vertical="center" textRotation="0" wrapText="true" indent="0" shrinkToFit="false"/>
      <protection locked="true" hidden="false"/>
    </xf>
    <xf numFmtId="166" fontId="4" fillId="3" borderId="1" xfId="19" applyFont="true" applyBorder="true" applyAlignment="true" applyProtection="true">
      <alignment horizontal="center" vertical="bottom" textRotation="0" wrapText="true" indent="0" shrinkToFit="false"/>
      <protection locked="true" hidden="false"/>
    </xf>
    <xf numFmtId="164" fontId="89" fillId="3" borderId="40" xfId="0" applyFont="true" applyBorder="true" applyAlignment="false" applyProtection="false">
      <alignment horizontal="general" vertical="bottom" textRotation="0" wrapText="false" indent="0" shrinkToFit="false"/>
      <protection locked="true" hidden="false"/>
    </xf>
    <xf numFmtId="166" fontId="92" fillId="3" borderId="0" xfId="19" applyFont="true" applyBorder="true" applyAlignment="true" applyProtection="true">
      <alignment horizontal="center" vertical="center" textRotation="0" wrapText="true" indent="0" shrinkToFit="false"/>
      <protection locked="true" hidden="false"/>
    </xf>
    <xf numFmtId="166" fontId="92" fillId="3" borderId="0" xfId="19" applyFont="true" applyBorder="true" applyAlignment="true" applyProtection="true">
      <alignment horizontal="center" vertical="bottom" textRotation="0" wrapText="true" indent="0" shrinkToFit="false"/>
      <protection locked="true" hidden="false"/>
    </xf>
    <xf numFmtId="164" fontId="0" fillId="3" borderId="0" xfId="0" applyFont="false" applyBorder="false" applyAlignment="true" applyProtection="false">
      <alignment horizontal="general" vertical="bottom" textRotation="0" wrapText="false" indent="0" shrinkToFit="false"/>
      <protection locked="true" hidden="false"/>
    </xf>
    <xf numFmtId="164" fontId="0" fillId="3" borderId="40" xfId="0" applyFont="true" applyBorder="true" applyAlignment="false" applyProtection="false">
      <alignment horizontal="general" vertical="bottom" textRotation="0" wrapText="false" indent="0" shrinkToFit="false"/>
      <protection locked="true" hidden="false"/>
    </xf>
    <xf numFmtId="164" fontId="4" fillId="3" borderId="40" xfId="0" applyFont="true" applyBorder="true" applyAlignment="true" applyProtection="false">
      <alignment horizontal="center" vertical="bottom" textRotation="0" wrapText="true" indent="0" shrinkToFit="false"/>
      <protection locked="true" hidden="false"/>
    </xf>
    <xf numFmtId="164" fontId="4" fillId="3" borderId="1" xfId="0" applyFont="true" applyBorder="true" applyAlignment="true" applyProtection="false">
      <alignment horizontal="center" vertical="bottom" textRotation="0" wrapText="true" indent="0" shrinkToFit="false"/>
      <protection locked="true" hidden="false"/>
    </xf>
    <xf numFmtId="173" fontId="4" fillId="3" borderId="1" xfId="0" applyFont="true" applyBorder="true" applyAlignment="true" applyProtection="false">
      <alignment horizontal="center" vertical="center" textRotation="0" wrapText="true" indent="0" shrinkToFit="false"/>
      <protection locked="true" hidden="false"/>
    </xf>
    <xf numFmtId="173" fontId="4" fillId="3" borderId="1" xfId="0" applyFont="true" applyBorder="true" applyAlignment="true" applyProtection="false">
      <alignment horizontal="center" vertical="bottom" textRotation="0" wrapText="true" indent="0" shrinkToFit="false"/>
      <protection locked="true" hidden="false"/>
    </xf>
    <xf numFmtId="164" fontId="4" fillId="3" borderId="1" xfId="0" applyFont="true" applyBorder="true" applyAlignment="true" applyProtection="false">
      <alignment horizontal="center" vertical="top" textRotation="0" wrapText="true" indent="0" shrinkToFit="false"/>
      <protection locked="true" hidden="false"/>
    </xf>
    <xf numFmtId="166" fontId="4" fillId="3" borderId="1" xfId="19" applyFont="true" applyBorder="true" applyAlignment="true" applyProtection="true">
      <alignment horizontal="center" vertical="top" textRotation="0" wrapText="true" indent="0" shrinkToFit="false"/>
      <protection locked="true" hidden="false"/>
    </xf>
    <xf numFmtId="164" fontId="51" fillId="0" borderId="0" xfId="0" applyFont="true" applyBorder="false" applyAlignment="true" applyProtection="false">
      <alignment horizontal="left" vertical="center" textRotation="0" wrapText="false" indent="11" shrinkToFit="false"/>
      <protection locked="true" hidden="false"/>
    </xf>
    <xf numFmtId="164" fontId="25" fillId="0" borderId="0" xfId="0" applyFont="true" applyBorder="false" applyAlignment="true" applyProtection="false">
      <alignment horizontal="left" vertical="center" textRotation="0" wrapText="false" indent="11"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5" borderId="1" xfId="0" applyFont="true" applyBorder="true" applyAlignment="false" applyProtection="false">
      <alignment horizontal="general" vertical="bottom" textRotation="0" wrapText="false" indent="0" shrinkToFit="false"/>
      <protection locked="true" hidden="false"/>
    </xf>
    <xf numFmtId="164" fontId="0" fillId="20" borderId="1" xfId="0" applyFont="true" applyBorder="true" applyAlignment="true" applyProtection="false">
      <alignment horizontal="left" vertical="bottom" textRotation="0" wrapText="true" indent="0" shrinkToFit="false"/>
      <protection locked="true" hidden="false"/>
    </xf>
    <xf numFmtId="174" fontId="0" fillId="0" borderId="1" xfId="0" applyFont="false" applyBorder="true" applyAlignment="false" applyProtection="false">
      <alignment horizontal="general" vertical="bottom" textRotation="0" wrapText="false" indent="0" shrinkToFit="false"/>
      <protection locked="true" hidden="false"/>
    </xf>
    <xf numFmtId="169" fontId="0" fillId="5" borderId="1" xfId="0" applyFont="false" applyBorder="true" applyAlignment="false" applyProtection="false">
      <alignment horizontal="general" vertical="bottom" textRotation="0" wrapText="false" indent="0" shrinkToFit="false"/>
      <protection locked="true" hidden="false"/>
    </xf>
    <xf numFmtId="164" fontId="0" fillId="5" borderId="12" xfId="0" applyFont="tru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0" applyFont="true" applyBorder="true" applyAlignment="true" applyProtection="false">
      <alignment horizontal="center" vertical="bottom" textRotation="0" wrapText="false" indent="0" shrinkToFit="false"/>
      <protection locked="true" hidden="false"/>
    </xf>
    <xf numFmtId="164" fontId="93" fillId="3" borderId="0" xfId="20" applyFont="true" applyBorder="true" applyAlignment="true" applyProtection="false">
      <alignment horizontal="general" vertical="bottom" textRotation="0" wrapText="false" indent="0" shrinkToFit="false"/>
      <protection locked="true" hidden="false"/>
    </xf>
    <xf numFmtId="164" fontId="93" fillId="3" borderId="0" xfId="20" applyFont="true" applyBorder="true" applyAlignment="true" applyProtection="false">
      <alignment horizontal="center" vertical="bottom" textRotation="0" wrapText="false" indent="0" shrinkToFit="false"/>
      <protection locked="true" hidden="false"/>
    </xf>
    <xf numFmtId="164" fontId="84" fillId="4" borderId="5" xfId="0" applyFont="true" applyBorder="true" applyAlignment="true" applyProtection="false">
      <alignment horizontal="left" vertical="center" textRotation="0" wrapText="false" indent="0" shrinkToFit="false"/>
      <protection locked="true" hidden="false"/>
    </xf>
    <xf numFmtId="164" fontId="7" fillId="4" borderId="5" xfId="0" applyFont="true" applyBorder="true" applyAlignment="true" applyProtection="false">
      <alignment horizontal="center" vertical="center" textRotation="0" wrapText="true" indent="0" shrinkToFit="false"/>
      <protection locked="true" hidden="false"/>
    </xf>
    <xf numFmtId="176" fontId="16" fillId="3" borderId="4" xfId="19" applyFont="true" applyBorder="true" applyAlignment="true" applyProtection="true">
      <alignment horizontal="center" vertical="center" textRotation="0" wrapText="true" indent="0" shrinkToFit="false"/>
      <protection locked="true" hidden="false"/>
    </xf>
    <xf numFmtId="176" fontId="16" fillId="3" borderId="5" xfId="19" applyFont="true" applyBorder="true" applyAlignment="true" applyProtection="true">
      <alignment horizontal="center" vertical="center" textRotation="0" wrapText="true" indent="0" shrinkToFit="false"/>
      <protection locked="true" hidden="false"/>
    </xf>
    <xf numFmtId="169" fontId="93" fillId="3" borderId="0" xfId="20" applyFont="true" applyBorder="true" applyAlignment="true" applyProtection="false">
      <alignment horizontal="center" vertical="bottom" textRotation="0" wrapText="false" indent="0" shrinkToFit="false"/>
      <protection locked="true" hidden="false"/>
    </xf>
    <xf numFmtId="172" fontId="0" fillId="3" borderId="0" xfId="0" applyFont="false" applyBorder="false" applyAlignment="true" applyProtection="false">
      <alignment horizontal="center" vertical="bottom" textRotation="0" wrapText="false" indent="0" shrinkToFit="false"/>
      <protection locked="true" hidden="false"/>
    </xf>
    <xf numFmtId="164" fontId="14" fillId="4" borderId="5" xfId="0" applyFont="true" applyBorder="true" applyAlignment="true" applyProtection="false">
      <alignment horizontal="left" vertical="center" textRotation="0" wrapText="false" indent="0" shrinkToFit="false"/>
      <protection locked="true" hidden="false"/>
    </xf>
    <xf numFmtId="164" fontId="4" fillId="3" borderId="4" xfId="20" applyFont="true" applyBorder="true" applyAlignment="true" applyProtection="false">
      <alignment horizontal="general" vertical="bottom" textRotation="0" wrapText="false" indent="0" shrinkToFit="false"/>
      <protection locked="true" hidden="false"/>
    </xf>
    <xf numFmtId="173" fontId="4" fillId="3" borderId="4" xfId="20" applyFont="true" applyBorder="true" applyAlignment="true" applyProtection="false">
      <alignment horizontal="general" vertical="bottom" textRotation="0" wrapText="false" indent="0" shrinkToFit="false"/>
      <protection locked="true" hidden="false"/>
    </xf>
    <xf numFmtId="166" fontId="4" fillId="3" borderId="4" xfId="19" applyFont="true" applyBorder="true" applyAlignment="true" applyProtection="true">
      <alignment horizontal="general" vertical="bottom" textRotation="0" wrapText="false" indent="0" shrinkToFit="false"/>
      <protection locked="true" hidden="false"/>
    </xf>
    <xf numFmtId="164" fontId="22" fillId="3" borderId="5" xfId="20" applyFont="true" applyBorder="true" applyAlignment="true" applyProtection="false">
      <alignment horizontal="center" vertical="bottom" textRotation="0" wrapText="false" indent="0" shrinkToFit="false"/>
      <protection locked="true" hidden="false"/>
    </xf>
    <xf numFmtId="164" fontId="4" fillId="3" borderId="0" xfId="20" applyFont="true" applyBorder="true" applyAlignment="true" applyProtection="false">
      <alignment horizontal="general" vertical="bottom" textRotation="0" wrapText="false" indent="0" shrinkToFit="false"/>
      <protection locked="true" hidden="false"/>
    </xf>
    <xf numFmtId="173" fontId="4" fillId="3" borderId="0" xfId="20" applyFont="true" applyBorder="true" applyAlignment="true" applyProtection="false">
      <alignment horizontal="general" vertical="bottom" textRotation="0" wrapText="false" indent="0" shrinkToFit="false"/>
      <protection locked="true" hidden="false"/>
    </xf>
    <xf numFmtId="164" fontId="4" fillId="0" borderId="1" xfId="20" applyFont="true" applyBorder="true" applyAlignment="true" applyProtection="false">
      <alignment horizontal="general" vertical="bottom" textRotation="0" wrapText="false" indent="0" shrinkToFit="false"/>
      <protection locked="true" hidden="false"/>
    </xf>
    <xf numFmtId="164" fontId="4" fillId="0" borderId="1" xfId="20" applyFont="true" applyBorder="true" applyAlignment="true" applyProtection="false">
      <alignment horizontal="right" vertical="bottom" textRotation="0" wrapText="false" indent="0" shrinkToFit="false"/>
      <protection locked="true" hidden="false"/>
    </xf>
    <xf numFmtId="173" fontId="4" fillId="0" borderId="1" xfId="20" applyFont="true" applyBorder="true" applyAlignment="true" applyProtection="false">
      <alignment horizontal="general" vertical="bottom" textRotation="0" wrapText="false" indent="0" shrinkToFit="false"/>
      <protection locked="true" hidden="false"/>
    </xf>
    <xf numFmtId="166" fontId="4" fillId="0" borderId="1" xfId="19" applyFont="true" applyBorder="true" applyAlignment="true" applyProtection="true">
      <alignment horizontal="general" vertical="bottom" textRotation="0" wrapText="false" indent="0" shrinkToFit="false"/>
      <protection locked="true" hidden="false"/>
    </xf>
    <xf numFmtId="173" fontId="4" fillId="3" borderId="5" xfId="20" applyFont="true" applyBorder="true" applyAlignment="true" applyProtection="false">
      <alignment horizontal="general" vertical="bottom" textRotation="0" wrapText="false" indent="0" shrinkToFit="false"/>
      <protection locked="true" hidden="false"/>
    </xf>
    <xf numFmtId="164" fontId="74" fillId="4" borderId="0" xfId="0" applyFont="true" applyBorder="false" applyAlignment="true" applyProtection="false">
      <alignment horizontal="general" vertical="center" textRotation="0" wrapText="false" indent="0" shrinkToFit="false"/>
      <protection locked="true" hidden="false"/>
    </xf>
    <xf numFmtId="164" fontId="7" fillId="4" borderId="3" xfId="0" applyFont="true" applyBorder="true" applyAlignment="true" applyProtection="false">
      <alignment horizontal="general" vertical="center" textRotation="0" wrapText="true" indent="0" shrinkToFit="false"/>
      <protection locked="true" hidden="false"/>
    </xf>
    <xf numFmtId="164" fontId="7" fillId="4" borderId="4" xfId="0" applyFont="true" applyBorder="true" applyAlignment="true" applyProtection="false">
      <alignment horizontal="general" vertical="center" textRotation="0" wrapText="true" indent="0" shrinkToFit="false"/>
      <protection locked="true" hidden="false"/>
    </xf>
    <xf numFmtId="164" fontId="7" fillId="4" borderId="5" xfId="0" applyFont="true" applyBorder="true" applyAlignment="true" applyProtection="false">
      <alignment horizontal="general" vertical="center" textRotation="0" wrapText="true" indent="0" shrinkToFit="false"/>
      <protection locked="true" hidden="false"/>
    </xf>
    <xf numFmtId="164" fontId="78" fillId="4" borderId="3" xfId="0" applyFont="true" applyBorder="true" applyAlignment="true" applyProtection="false">
      <alignment horizontal="center" vertical="bottom" textRotation="0" wrapText="true" indent="0" shrinkToFit="false"/>
      <protection locked="true" hidden="false"/>
    </xf>
    <xf numFmtId="164" fontId="0" fillId="3" borderId="4" xfId="0" applyFont="false" applyBorder="true" applyAlignment="true" applyProtection="false">
      <alignment horizontal="general" vertical="center" textRotation="0" wrapText="true" indent="0" shrinkToFit="false"/>
      <protection locked="true" hidden="false"/>
    </xf>
    <xf numFmtId="164" fontId="0" fillId="3" borderId="5" xfId="0" applyFont="false" applyBorder="true" applyAlignment="true" applyProtection="false">
      <alignment horizontal="general" vertical="center" textRotation="0" wrapText="true" indent="0" shrinkToFit="false"/>
      <protection locked="true" hidden="false"/>
    </xf>
    <xf numFmtId="172" fontId="0" fillId="3" borderId="0" xfId="0" applyFont="false" applyBorder="false" applyAlignment="false" applyProtection="false">
      <alignment horizontal="general" vertical="bottom" textRotation="0" wrapText="false" indent="0" shrinkToFit="false"/>
      <protection locked="true" hidden="false"/>
    </xf>
    <xf numFmtId="175" fontId="0" fillId="3" borderId="0" xfId="0" applyFont="false" applyBorder="false" applyAlignment="false" applyProtection="false">
      <alignment horizontal="general" vertical="bottom" textRotation="0" wrapText="false" indent="0" shrinkToFit="false"/>
      <protection locked="true" hidden="false"/>
    </xf>
    <xf numFmtId="179" fontId="0" fillId="3" borderId="0" xfId="0" applyFont="false" applyBorder="false" applyAlignment="false" applyProtection="false">
      <alignment horizontal="general" vertical="bottom" textRotation="0" wrapText="false" indent="0" shrinkToFit="false"/>
      <protection locked="true" hidden="false"/>
    </xf>
    <xf numFmtId="175" fontId="0" fillId="3" borderId="3" xfId="0" applyFont="false" applyBorder="true" applyAlignment="true" applyProtection="false">
      <alignment horizontal="center" vertical="bottom" textRotation="0" wrapText="true" indent="0" shrinkToFit="false"/>
      <protection locked="true" hidden="false"/>
    </xf>
    <xf numFmtId="175" fontId="0" fillId="3" borderId="4" xfId="0" applyFont="false" applyBorder="true" applyAlignment="true" applyProtection="false">
      <alignment horizontal="center" vertical="bottom" textRotation="0" wrapText="true" indent="0" shrinkToFit="false"/>
      <protection locked="true" hidden="false"/>
    </xf>
    <xf numFmtId="175" fontId="0" fillId="3" borderId="5" xfId="0" applyFont="false" applyBorder="true" applyAlignment="true" applyProtection="false">
      <alignment horizontal="center" vertical="bottom" textRotation="0" wrapText="true" indent="0" shrinkToFit="false"/>
      <protection locked="true" hidden="false"/>
    </xf>
    <xf numFmtId="169" fontId="0" fillId="3" borderId="0" xfId="0" applyFont="false" applyBorder="false" applyAlignment="false" applyProtection="false">
      <alignment horizontal="general" vertical="bottom" textRotation="0" wrapText="false" indent="0" shrinkToFit="false"/>
      <protection locked="true" hidden="false"/>
    </xf>
    <xf numFmtId="164" fontId="94" fillId="4" borderId="0" xfId="0" applyFont="true" applyBorder="false" applyAlignment="false" applyProtection="false">
      <alignment horizontal="general" vertical="bottom"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general" vertical="center" textRotation="0" wrapText="false" indent="0" shrinkToFit="false"/>
      <protection locked="true" hidden="false"/>
    </xf>
    <xf numFmtId="180" fontId="0" fillId="3" borderId="0" xfId="0" applyFont="false" applyBorder="false" applyAlignment="false" applyProtection="false">
      <alignment horizontal="general" vertical="bottom" textRotation="0" wrapText="false" indent="0" shrinkToFit="false"/>
      <protection locked="true" hidden="false"/>
    </xf>
    <xf numFmtId="173" fontId="0" fillId="3" borderId="0" xfId="0" applyFont="false" applyBorder="false" applyAlignment="false" applyProtection="false">
      <alignment horizontal="general" vertical="bottom" textRotation="0" wrapText="false" indent="0" shrinkToFit="false"/>
      <protection locked="true" hidden="false"/>
    </xf>
    <xf numFmtId="181" fontId="0" fillId="3" borderId="0" xfId="0" applyFont="false" applyBorder="false" applyAlignment="false" applyProtection="false">
      <alignment horizontal="general" vertical="bottom" textRotation="0" wrapText="false" indent="0" shrinkToFit="false"/>
      <protection locked="true" hidden="false"/>
    </xf>
    <xf numFmtId="177" fontId="0" fillId="3" borderId="0" xfId="0" applyFont="false" applyBorder="false" applyAlignment="false" applyProtection="false">
      <alignment horizontal="general" vertical="bottom" textRotation="0" wrapText="false" indent="0" shrinkToFit="false"/>
      <protection locked="true" hidden="false"/>
    </xf>
    <xf numFmtId="166" fontId="0" fillId="3" borderId="5" xfId="0" applyFont="fals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TableStyleLight1" xfId="20" builtinId="54" customBuiltin="true"/>
  </cellStyles>
  <dxfs count="1">
    <dxf>
      <font>
        <sz val="11"/>
        <color rgb="FF9C0006"/>
        <name val="Calibri"/>
        <family val="2"/>
        <charset val="1"/>
      </font>
      <fill>
        <patternFill>
          <bgColor rgb="FFFFC7CE"/>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758F"/>
      <rgbColor rgb="FFC0C0C0"/>
      <rgbColor rgb="FF808080"/>
      <rgbColor rgb="FF9999FF"/>
      <rgbColor rgb="FF993366"/>
      <rgbColor rgb="FFE7E6E6"/>
      <rgbColor rgb="FFCCFFFF"/>
      <rgbColor rgb="FF660066"/>
      <rgbColor rgb="FFED7D31"/>
      <rgbColor rgb="FF0066CC"/>
      <rgbColor rgb="FFD6DCE5"/>
      <rgbColor rgb="FF000080"/>
      <rgbColor rgb="FFFF00FF"/>
      <rgbColor rgb="FFFFFF00"/>
      <rgbColor rgb="FF00FFFF"/>
      <rgbColor rgb="FF800080"/>
      <rgbColor rgb="FF9C0006"/>
      <rgbColor rgb="FF008080"/>
      <rgbColor rgb="FF0000FF"/>
      <rgbColor rgb="FF00CCFF"/>
      <rgbColor rgb="FFD9D9D9"/>
      <rgbColor rgb="FFCCFFCC"/>
      <rgbColor rgb="FFFFC7CE"/>
      <rgbColor rgb="FF99CCFF"/>
      <rgbColor rgb="FFFFBFBF"/>
      <rgbColor rgb="FFD0CECE"/>
      <rgbColor rgb="FFFFCC99"/>
      <rgbColor rgb="FF2E75B6"/>
      <rgbColor rgb="FF4BBD9F"/>
      <rgbColor rgb="FF99CC00"/>
      <rgbColor rgb="FFFFC000"/>
      <rgbColor rgb="FFFF9900"/>
      <rgbColor rgb="FFEC6625"/>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jpeg"/>
</Relationships>
</file>

<file path=xl/drawings/_rels/drawing4.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
</Relationships>
</file>

<file path=xl/drawings/_rels/drawing8.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229320</xdr:colOff>
      <xdr:row>0</xdr:row>
      <xdr:rowOff>88560</xdr:rowOff>
    </xdr:from>
    <xdr:to>
      <xdr:col>1</xdr:col>
      <xdr:colOff>755280</xdr:colOff>
      <xdr:row>4</xdr:row>
      <xdr:rowOff>104760</xdr:rowOff>
    </xdr:to>
    <xdr:pic>
      <xdr:nvPicPr>
        <xdr:cNvPr id="0" name="Bilde 2" descr=""/>
        <xdr:cNvPicPr/>
      </xdr:nvPicPr>
      <xdr:blipFill>
        <a:blip r:embed="rId1"/>
        <a:stretch/>
      </xdr:blipFill>
      <xdr:spPr>
        <a:xfrm>
          <a:off x="229320" y="88560"/>
          <a:ext cx="1342440" cy="777960"/>
        </a:xfrm>
        <a:prstGeom prst="rect">
          <a:avLst/>
        </a:prstGeom>
        <a:ln>
          <a:noFill/>
        </a:ln>
      </xdr:spPr>
    </xdr:pic>
    <xdr:clientData/>
  </xdr:twoCellAnchor>
  <xdr:twoCellAnchor editAs="oneCell">
    <xdr:from>
      <xdr:col>4</xdr:col>
      <xdr:colOff>770400</xdr:colOff>
      <xdr:row>1</xdr:row>
      <xdr:rowOff>21960</xdr:rowOff>
    </xdr:from>
    <xdr:to>
      <xdr:col>6</xdr:col>
      <xdr:colOff>574560</xdr:colOff>
      <xdr:row>4</xdr:row>
      <xdr:rowOff>8640</xdr:rowOff>
    </xdr:to>
    <xdr:pic>
      <xdr:nvPicPr>
        <xdr:cNvPr id="1" name="Image 2" descr=""/>
        <xdr:cNvPicPr/>
      </xdr:nvPicPr>
      <xdr:blipFill>
        <a:blip r:embed="rId2"/>
        <a:stretch/>
      </xdr:blipFill>
      <xdr:spPr>
        <a:xfrm>
          <a:off x="4036680" y="212400"/>
          <a:ext cx="1437480" cy="558000"/>
        </a:xfrm>
        <a:prstGeom prst="rect">
          <a:avLst/>
        </a:prstGeom>
        <a:ln>
          <a:noFill/>
        </a:ln>
      </xdr:spPr>
    </xdr:pic>
    <xdr:clientData/>
  </xdr:twoCellAnchor>
  <xdr:twoCellAnchor editAs="oneCell">
    <xdr:from>
      <xdr:col>2</xdr:col>
      <xdr:colOff>635040</xdr:colOff>
      <xdr:row>15</xdr:row>
      <xdr:rowOff>176400</xdr:rowOff>
    </xdr:from>
    <xdr:to>
      <xdr:col>4</xdr:col>
      <xdr:colOff>166680</xdr:colOff>
      <xdr:row>22</xdr:row>
      <xdr:rowOff>135360</xdr:rowOff>
    </xdr:to>
    <xdr:pic>
      <xdr:nvPicPr>
        <xdr:cNvPr id="2" name="images3" descr=""/>
        <xdr:cNvPicPr/>
      </xdr:nvPicPr>
      <xdr:blipFill>
        <a:blip r:embed="rId3"/>
        <a:stretch/>
      </xdr:blipFill>
      <xdr:spPr>
        <a:xfrm>
          <a:off x="2268000" y="3605400"/>
          <a:ext cx="1164960" cy="12924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157320</xdr:colOff>
      <xdr:row>66</xdr:row>
      <xdr:rowOff>0</xdr:rowOff>
    </xdr:from>
    <xdr:to>
      <xdr:col>14</xdr:col>
      <xdr:colOff>252000</xdr:colOff>
      <xdr:row>70</xdr:row>
      <xdr:rowOff>65880</xdr:rowOff>
    </xdr:to>
    <xdr:sp>
      <xdr:nvSpPr>
        <xdr:cNvPr id="3" name="CustomShape 1"/>
        <xdr:cNvSpPr/>
      </xdr:nvSpPr>
      <xdr:spPr>
        <a:xfrm>
          <a:off x="15478920" y="12820320"/>
          <a:ext cx="3461760" cy="828000"/>
        </a:xfrm>
        <a:prstGeom prst="rect">
          <a:avLst/>
        </a:prstGeom>
        <a:solidFill>
          <a:srgbClr val="5b9bd5"/>
        </a:solidFill>
        <a:ln w="9360">
          <a:solidFill>
            <a:srgbClr val="bcbcbc"/>
          </a:solidFill>
          <a:round/>
        </a:ln>
      </xdr:spPr>
      <xdr:style>
        <a:lnRef idx="0"/>
        <a:fillRef idx="0"/>
        <a:effectRef idx="0"/>
        <a:fontRef idx="minor"/>
      </xdr:style>
      <xdr:txBody>
        <a:bodyPr lIns="90000" rIns="90000" tIns="45000" bIns="45000"/>
        <a:p>
          <a:r>
            <a:rPr lang="fr-FR" sz="1100" strike="noStrike">
              <a:solidFill>
                <a:srgbClr val="000000"/>
              </a:solidFill>
              <a:latin typeface="Calibri"/>
            </a:rPr>
            <a:t>Données à utiliser pour le cadrage macro</a:t>
          </a:r>
          <a:endParaRPr/>
        </a:p>
        <a:p>
          <a:r>
            <a:rPr lang="fr-FR" sz="1100" strike="noStrike">
              <a:solidFill>
                <a:srgbClr val="000000"/>
              </a:solidFill>
              <a:latin typeface="Calibri"/>
            </a:rPr>
            <a:t>Dans MedPro :</a:t>
          </a:r>
          <a:endParaRPr/>
        </a:p>
        <a:p>
          <a:r>
            <a:rPr lang="fr-FR" sz="1100" strike="noStrike">
              <a:solidFill>
                <a:srgbClr val="000000"/>
              </a:solidFill>
              <a:latin typeface="Calibri"/>
            </a:rPr>
            <a:t>Industrie = industrie manufacturière + Energie + Mines</a:t>
          </a:r>
          <a:endParaRPr/>
        </a:p>
      </xdr:txBody>
    </xdr:sp>
    <xdr:clientData/>
  </xdr:twoCellAnchor>
  <xdr:twoCellAnchor editAs="oneCell">
    <xdr:from>
      <xdr:col>8</xdr:col>
      <xdr:colOff>1229760</xdr:colOff>
      <xdr:row>36</xdr:row>
      <xdr:rowOff>101880</xdr:rowOff>
    </xdr:from>
    <xdr:to>
      <xdr:col>13</xdr:col>
      <xdr:colOff>194760</xdr:colOff>
      <xdr:row>38</xdr:row>
      <xdr:rowOff>46800</xdr:rowOff>
    </xdr:to>
    <xdr:sp>
      <xdr:nvSpPr>
        <xdr:cNvPr id="4" name="CustomShape 1"/>
        <xdr:cNvSpPr/>
      </xdr:nvSpPr>
      <xdr:spPr>
        <a:xfrm>
          <a:off x="11279880" y="7207200"/>
          <a:ext cx="6786720" cy="32616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Ce sont les résultats de la modélisation 3ME qui ont été finalement retenus pour l'exercice AME 2016 2017</a:t>
          </a:r>
          <a:endParaRPr/>
        </a:p>
      </xdr:txBody>
    </xdr:sp>
    <xdr:clientData/>
  </xdr:twoCellAnchor>
  <xdr:twoCellAnchor editAs="oneCell">
    <xdr:from>
      <xdr:col>8</xdr:col>
      <xdr:colOff>1294920</xdr:colOff>
      <xdr:row>52</xdr:row>
      <xdr:rowOff>69120</xdr:rowOff>
    </xdr:from>
    <xdr:to>
      <xdr:col>13</xdr:col>
      <xdr:colOff>259920</xdr:colOff>
      <xdr:row>54</xdr:row>
      <xdr:rowOff>14040</xdr:rowOff>
    </xdr:to>
    <xdr:sp>
      <xdr:nvSpPr>
        <xdr:cNvPr id="5" name="CustomShape 1"/>
        <xdr:cNvSpPr/>
      </xdr:nvSpPr>
      <xdr:spPr>
        <a:xfrm>
          <a:off x="11345040" y="10222560"/>
          <a:ext cx="6786720" cy="32580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Ce sont les résultats de la modélisation 3ME qui ont été finalement retenus pour l'exercice AME 2016 2017</a:t>
          </a:r>
          <a:endParaRPr/>
        </a:p>
      </xdr:txBody>
    </xdr:sp>
    <xdr:clientData/>
  </xdr:twoCellAnchor>
  <xdr:twoCellAnchor editAs="oneCell">
    <xdr:from>
      <xdr:col>8</xdr:col>
      <xdr:colOff>1175400</xdr:colOff>
      <xdr:row>28</xdr:row>
      <xdr:rowOff>79920</xdr:rowOff>
    </xdr:from>
    <xdr:to>
      <xdr:col>13</xdr:col>
      <xdr:colOff>140400</xdr:colOff>
      <xdr:row>30</xdr:row>
      <xdr:rowOff>24840</xdr:rowOff>
    </xdr:to>
    <xdr:sp>
      <xdr:nvSpPr>
        <xdr:cNvPr id="6" name="CustomShape 1"/>
        <xdr:cNvSpPr/>
      </xdr:nvSpPr>
      <xdr:spPr>
        <a:xfrm>
          <a:off x="11225520" y="5661360"/>
          <a:ext cx="6786720" cy="32580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L'hypothèse retenue pour l'exercice AME 2016 2017 est celle de la DGEC</a:t>
          </a:r>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17</xdr:col>
      <xdr:colOff>54000</xdr:colOff>
      <xdr:row>4</xdr:row>
      <xdr:rowOff>167040</xdr:rowOff>
    </xdr:from>
    <xdr:to>
      <xdr:col>28</xdr:col>
      <xdr:colOff>53280</xdr:colOff>
      <xdr:row>6</xdr:row>
      <xdr:rowOff>144720</xdr:rowOff>
    </xdr:to>
    <xdr:sp>
      <xdr:nvSpPr>
        <xdr:cNvPr id="7" name="CustomShape 1"/>
        <xdr:cNvSpPr/>
      </xdr:nvSpPr>
      <xdr:spPr>
        <a:xfrm>
          <a:off x="16089480" y="938520"/>
          <a:ext cx="11068560" cy="35856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Les hypothèses présentées dans cette feuille ne tiennent pas compte des CEEdont l'effet est estimé additionnelement à toutes les hypothèses sectorielles</a:t>
          </a:r>
          <a:endParaRPr/>
        </a:p>
      </xdr:txBody>
    </xdr:sp>
    <xdr:clientData/>
  </xdr:twoCellAnchor>
  <xdr:twoCellAnchor editAs="oneCell">
    <xdr:from>
      <xdr:col>0</xdr:col>
      <xdr:colOff>27000</xdr:colOff>
      <xdr:row>0</xdr:row>
      <xdr:rowOff>0</xdr:rowOff>
    </xdr:from>
    <xdr:to>
      <xdr:col>9</xdr:col>
      <xdr:colOff>522000</xdr:colOff>
      <xdr:row>49</xdr:row>
      <xdr:rowOff>180720</xdr:rowOff>
    </xdr:to>
    <xdr:sp>
      <xdr:nvSpPr>
        <xdr:cNvPr id="8" name="CustomShape 1"/>
        <xdr:cNvSpPr/>
      </xdr:nvSpPr>
      <xdr:spPr>
        <a:xfrm>
          <a:off x="27000" y="0"/>
          <a:ext cx="10051560" cy="996264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9</xdr:col>
      <xdr:colOff>522000</xdr:colOff>
      <xdr:row>49</xdr:row>
      <xdr:rowOff>180720</xdr:rowOff>
    </xdr:to>
    <xdr:sp>
      <xdr:nvSpPr>
        <xdr:cNvPr id="9" name="CustomShape 1"/>
        <xdr:cNvSpPr/>
      </xdr:nvSpPr>
      <xdr:spPr>
        <a:xfrm>
          <a:off x="27000" y="0"/>
          <a:ext cx="10051560" cy="996264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9</xdr:col>
      <xdr:colOff>522000</xdr:colOff>
      <xdr:row>49</xdr:row>
      <xdr:rowOff>180720</xdr:rowOff>
    </xdr:to>
    <xdr:sp>
      <xdr:nvSpPr>
        <xdr:cNvPr id="10" name="CustomShape 1"/>
        <xdr:cNvSpPr/>
      </xdr:nvSpPr>
      <xdr:spPr>
        <a:xfrm>
          <a:off x="27000" y="0"/>
          <a:ext cx="10051560" cy="996264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9</xdr:col>
      <xdr:colOff>522000</xdr:colOff>
      <xdr:row>49</xdr:row>
      <xdr:rowOff>180720</xdr:rowOff>
    </xdr:to>
    <xdr:sp>
      <xdr:nvSpPr>
        <xdr:cNvPr id="11" name="CustomShape 1"/>
        <xdr:cNvSpPr/>
      </xdr:nvSpPr>
      <xdr:spPr>
        <a:xfrm>
          <a:off x="27000" y="0"/>
          <a:ext cx="10051560" cy="996264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9</xdr:col>
      <xdr:colOff>522000</xdr:colOff>
      <xdr:row>49</xdr:row>
      <xdr:rowOff>180720</xdr:rowOff>
    </xdr:to>
    <xdr:sp>
      <xdr:nvSpPr>
        <xdr:cNvPr id="12" name="CustomShape 1"/>
        <xdr:cNvSpPr/>
      </xdr:nvSpPr>
      <xdr:spPr>
        <a:xfrm>
          <a:off x="27000" y="0"/>
          <a:ext cx="10051560" cy="996264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9</xdr:col>
      <xdr:colOff>522000</xdr:colOff>
      <xdr:row>49</xdr:row>
      <xdr:rowOff>180720</xdr:rowOff>
    </xdr:to>
    <xdr:sp>
      <xdr:nvSpPr>
        <xdr:cNvPr id="13" name="CustomShape 1"/>
        <xdr:cNvSpPr/>
      </xdr:nvSpPr>
      <xdr:spPr>
        <a:xfrm>
          <a:off x="27000" y="0"/>
          <a:ext cx="10051560" cy="996264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29</xdr:col>
      <xdr:colOff>54000</xdr:colOff>
      <xdr:row>4</xdr:row>
      <xdr:rowOff>167040</xdr:rowOff>
    </xdr:from>
    <xdr:to>
      <xdr:col>40</xdr:col>
      <xdr:colOff>106200</xdr:colOff>
      <xdr:row>6</xdr:row>
      <xdr:rowOff>144720</xdr:rowOff>
    </xdr:to>
    <xdr:sp>
      <xdr:nvSpPr>
        <xdr:cNvPr id="14" name="CustomShape 1"/>
        <xdr:cNvSpPr/>
      </xdr:nvSpPr>
      <xdr:spPr>
        <a:xfrm>
          <a:off x="27975240" y="938520"/>
          <a:ext cx="10466280" cy="35856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Les hypothèses présentées dans cette feuille ne tiennent pas compte des CEEdont l'effet est estimé additionnelement à toutes les hypothèses sectorielles</a:t>
          </a:r>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18</xdr:col>
      <xdr:colOff>54000</xdr:colOff>
      <xdr:row>455</xdr:row>
      <xdr:rowOff>172440</xdr:rowOff>
    </xdr:from>
    <xdr:to>
      <xdr:col>20</xdr:col>
      <xdr:colOff>804600</xdr:colOff>
      <xdr:row>458</xdr:row>
      <xdr:rowOff>142200</xdr:rowOff>
    </xdr:to>
    <xdr:sp>
      <xdr:nvSpPr>
        <xdr:cNvPr id="15" name="CustomShape 1"/>
        <xdr:cNvSpPr/>
      </xdr:nvSpPr>
      <xdr:spPr>
        <a:xfrm>
          <a:off x="20658960" y="87354720"/>
          <a:ext cx="2362320" cy="541080"/>
        </a:xfrm>
        <a:prstGeom prst="rect">
          <a:avLst/>
        </a:prstGeom>
        <a:solidFill>
          <a:srgbClr val="ed7d31"/>
        </a:solidFill>
        <a:ln w="9360">
          <a:solidFill>
            <a:srgbClr val="bcbcbc"/>
          </a:solidFill>
          <a:round/>
        </a:ln>
      </xdr:spPr>
      <xdr:style>
        <a:lnRef idx="0"/>
        <a:fillRef idx="0"/>
        <a:effectRef idx="0"/>
        <a:fontRef idx="minor"/>
      </xdr:style>
      <xdr:txBody>
        <a:bodyPr lIns="90000" rIns="90000" tIns="45000" bIns="45000"/>
        <a:p>
          <a:r>
            <a:rPr lang="fr-FR" sz="1100" strike="noStrike">
              <a:solidFill>
                <a:srgbClr val="000000"/>
              </a:solidFill>
              <a:latin typeface="Calibri"/>
            </a:rPr>
            <a:t>A compléter par IFPEN</a:t>
          </a:r>
          <a:endParaRPr/>
        </a:p>
      </xdr:txBody>
    </xdr:sp>
    <xdr:clientData/>
  </xdr:twoCellAnchor>
  <xdr:twoCellAnchor editAs="oneCell">
    <xdr:from>
      <xdr:col>22</xdr:col>
      <xdr:colOff>576720</xdr:colOff>
      <xdr:row>30</xdr:row>
      <xdr:rowOff>64080</xdr:rowOff>
    </xdr:from>
    <xdr:to>
      <xdr:col>22</xdr:col>
      <xdr:colOff>1649880</xdr:colOff>
      <xdr:row>39</xdr:row>
      <xdr:rowOff>92160</xdr:rowOff>
    </xdr:to>
    <xdr:sp>
      <xdr:nvSpPr>
        <xdr:cNvPr id="16" name="CustomShape 1"/>
        <xdr:cNvSpPr/>
      </xdr:nvSpPr>
      <xdr:spPr>
        <a:xfrm>
          <a:off x="24404760" y="5845680"/>
          <a:ext cx="1073160" cy="174240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On suppose que les parts de marché sont identiques pour les VP et les petits VUL</a:t>
          </a:r>
          <a:endParaRPr/>
        </a:p>
      </xdr:txBody>
    </xdr:sp>
    <xdr:clientData/>
  </xdr:twoCellAnchor>
  <xdr:twoCellAnchor editAs="oneCell">
    <xdr:from>
      <xdr:col>21</xdr:col>
      <xdr:colOff>645120</xdr:colOff>
      <xdr:row>204</xdr:row>
      <xdr:rowOff>182520</xdr:rowOff>
    </xdr:from>
    <xdr:to>
      <xdr:col>22</xdr:col>
      <xdr:colOff>1693080</xdr:colOff>
      <xdr:row>215</xdr:row>
      <xdr:rowOff>28800</xdr:rowOff>
    </xdr:to>
    <xdr:sp>
      <xdr:nvSpPr>
        <xdr:cNvPr id="17" name="CustomShape 1"/>
        <xdr:cNvSpPr/>
      </xdr:nvSpPr>
      <xdr:spPr>
        <a:xfrm>
          <a:off x="23667480" y="39282480"/>
          <a:ext cx="1853640" cy="194184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On suppose que les performances sont identiques pour les VP et les petits VUL</a:t>
          </a:r>
          <a:endParaRPr/>
        </a:p>
      </xdr:txBody>
    </xdr:sp>
    <xdr:clientData/>
  </xdr:twoCellAnchor>
  <xdr:twoCellAnchor editAs="oneCell">
    <xdr:from>
      <xdr:col>14</xdr:col>
      <xdr:colOff>1816560</xdr:colOff>
      <xdr:row>417</xdr:row>
      <xdr:rowOff>130680</xdr:rowOff>
    </xdr:from>
    <xdr:to>
      <xdr:col>21</xdr:col>
      <xdr:colOff>114120</xdr:colOff>
      <xdr:row>419</xdr:row>
      <xdr:rowOff>66600</xdr:rowOff>
    </xdr:to>
    <xdr:sp>
      <xdr:nvSpPr>
        <xdr:cNvPr id="18" name="CustomShape 1"/>
        <xdr:cNvSpPr/>
      </xdr:nvSpPr>
      <xdr:spPr>
        <a:xfrm>
          <a:off x="16153560" y="80064360"/>
          <a:ext cx="6982920" cy="31680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Evolution conforme à l'hypothèse MODEV (CGDD) de +11,5%</a:t>
          </a:r>
          <a:endParaRPr/>
        </a:p>
      </xdr:txBody>
    </xdr:sp>
    <xdr:clientData/>
  </xdr:twoCellAnchor>
  <xdr:twoCellAnchor editAs="oneCell">
    <xdr:from>
      <xdr:col>14</xdr:col>
      <xdr:colOff>54000</xdr:colOff>
      <xdr:row>471</xdr:row>
      <xdr:rowOff>182160</xdr:rowOff>
    </xdr:from>
    <xdr:to>
      <xdr:col>21</xdr:col>
      <xdr:colOff>180360</xdr:colOff>
      <xdr:row>475</xdr:row>
      <xdr:rowOff>184320</xdr:rowOff>
    </xdr:to>
    <xdr:sp>
      <xdr:nvSpPr>
        <xdr:cNvPr id="19" name="CustomShape 1"/>
        <xdr:cNvSpPr/>
      </xdr:nvSpPr>
      <xdr:spPr>
        <a:xfrm>
          <a:off x="14391000" y="90869400"/>
          <a:ext cx="8811720" cy="76428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Aviation domestique : chiffres mis à jour à partir des trafics</a:t>
          </a:r>
          <a:endParaRPr/>
        </a:p>
        <a:p>
          <a:r>
            <a:rPr lang="fr-FR" sz="1100" strike="noStrike">
              <a:solidFill>
                <a:srgbClr val="000000"/>
              </a:solidFill>
              <a:latin typeface="Calibri"/>
            </a:rPr>
            <a:t>Besoins militaires : supposés constants (hypothèse DGEC)</a:t>
          </a:r>
          <a:endParaRPr/>
        </a:p>
        <a:p>
          <a:r>
            <a:rPr lang="fr-FR" sz="1100" strike="noStrike">
              <a:solidFill>
                <a:srgbClr val="000000"/>
              </a:solidFill>
              <a:latin typeface="Calibri"/>
            </a:rPr>
            <a:t>Aviation internationale : ni l'IFPEN, ni la DGAC n'ont actualisé cette année leurs projections, les chiffres de la DGAC de l'exercice AME 2014-15 sont repris</a:t>
          </a:r>
          <a:endParaRPr/>
        </a:p>
      </xdr:txBody>
    </xdr:sp>
    <xdr:clientData/>
  </xdr:twoCellAnchor>
  <xdr:twoCellAnchor editAs="oneCell">
    <xdr:from>
      <xdr:col>21</xdr:col>
      <xdr:colOff>804960</xdr:colOff>
      <xdr:row>88</xdr:row>
      <xdr:rowOff>71640</xdr:rowOff>
    </xdr:from>
    <xdr:to>
      <xdr:col>29</xdr:col>
      <xdr:colOff>156960</xdr:colOff>
      <xdr:row>89</xdr:row>
      <xdr:rowOff>103680</xdr:rowOff>
    </xdr:to>
    <xdr:sp>
      <xdr:nvSpPr>
        <xdr:cNvPr id="20" name="CustomShape 1"/>
        <xdr:cNvSpPr/>
      </xdr:nvSpPr>
      <xdr:spPr>
        <a:xfrm>
          <a:off x="23827320" y="16911720"/>
          <a:ext cx="10902600" cy="22248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Les parcs et immatriculations sont déduits des hypothèses de trafics, de kilométrage annuel et de taux de charge.</a:t>
          </a:r>
          <a:endParaRPr/>
        </a:p>
      </xdr:txBody>
    </xdr:sp>
    <xdr:clientData/>
  </xdr:twoCellAnchor>
  <xdr:twoCellAnchor editAs="oneCell">
    <xdr:from>
      <xdr:col>14</xdr:col>
      <xdr:colOff>62280</xdr:colOff>
      <xdr:row>138</xdr:row>
      <xdr:rowOff>129960</xdr:rowOff>
    </xdr:from>
    <xdr:to>
      <xdr:col>21</xdr:col>
      <xdr:colOff>204480</xdr:colOff>
      <xdr:row>140</xdr:row>
      <xdr:rowOff>52200</xdr:rowOff>
    </xdr:to>
    <xdr:sp>
      <xdr:nvSpPr>
        <xdr:cNvPr id="21" name="CustomShape 1"/>
        <xdr:cNvSpPr/>
      </xdr:nvSpPr>
      <xdr:spPr>
        <a:xfrm>
          <a:off x="14399280" y="26504640"/>
          <a:ext cx="8827560" cy="30312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 parc est déduit des hypothèses de trafics, de kilométrage annuel (supposé constant) et de taux de charge (supposé constant).</a:t>
          </a:r>
          <a:endParaRPr/>
        </a:p>
      </xdr:txBody>
    </xdr:sp>
    <xdr:clientData/>
  </xdr:twoCellAnchor>
  <xdr:twoCellAnchor editAs="oneCell">
    <xdr:from>
      <xdr:col>14</xdr:col>
      <xdr:colOff>54000</xdr:colOff>
      <xdr:row>5</xdr:row>
      <xdr:rowOff>77400</xdr:rowOff>
    </xdr:from>
    <xdr:to>
      <xdr:col>23</xdr:col>
      <xdr:colOff>827640</xdr:colOff>
      <xdr:row>7</xdr:row>
      <xdr:rowOff>53640</xdr:rowOff>
    </xdr:to>
    <xdr:sp>
      <xdr:nvSpPr>
        <xdr:cNvPr id="22" name="CustomShape 1"/>
        <xdr:cNvSpPr/>
      </xdr:nvSpPr>
      <xdr:spPr>
        <a:xfrm>
          <a:off x="14391000" y="1029600"/>
          <a:ext cx="13520520" cy="35748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Les hypothèses présentées dans cette feuille ne tiennent pas compte des CEE dont l'effet est estimé additionnelement à toutes les hypothèses sectorielles</a:t>
          </a:r>
          <a:endParaRPr/>
        </a:p>
      </xdr:txBody>
    </xdr:sp>
    <xdr:clientData/>
  </xdr:twoCellAnchor>
  <xdr:twoCellAnchor editAs="oneCell">
    <xdr:from>
      <xdr:col>21</xdr:col>
      <xdr:colOff>176400</xdr:colOff>
      <xdr:row>83</xdr:row>
      <xdr:rowOff>77400</xdr:rowOff>
    </xdr:from>
    <xdr:to>
      <xdr:col>21</xdr:col>
      <xdr:colOff>692640</xdr:colOff>
      <xdr:row>85</xdr:row>
      <xdr:rowOff>22320</xdr:rowOff>
    </xdr:to>
    <xdr:sp>
      <xdr:nvSpPr>
        <xdr:cNvPr id="23" name="CustomShape 1"/>
        <xdr:cNvSpPr/>
      </xdr:nvSpPr>
      <xdr:spPr>
        <a:xfrm>
          <a:off x="23198760" y="15964920"/>
          <a:ext cx="516240" cy="325800"/>
        </a:xfrm>
        <a:prstGeom prst="rightArrow">
          <a:avLst>
            <a:gd name="adj1" fmla="val 50000"/>
            <a:gd name="adj2" fmla="val 50000"/>
          </a:avLst>
        </a:prstGeom>
        <a:solidFill>
          <a:srgbClr val="5b9bd5"/>
        </a:solidFill>
        <a:ln w="12600">
          <a:solidFill>
            <a:srgbClr val="43729d"/>
          </a:solidFill>
          <a:miter/>
        </a:ln>
      </xdr:spPr>
      <xdr:style>
        <a:lnRef idx="0"/>
        <a:fillRef idx="0"/>
        <a:effectRef idx="0"/>
        <a:fontRef idx="minor"/>
      </xdr:style>
    </xdr:sp>
    <xdr:clientData/>
  </xdr:twoCellAnchor>
  <xdr:twoCellAnchor editAs="oneCell">
    <xdr:from>
      <xdr:col>29</xdr:col>
      <xdr:colOff>784080</xdr:colOff>
      <xdr:row>396</xdr:row>
      <xdr:rowOff>29520</xdr:rowOff>
    </xdr:from>
    <xdr:to>
      <xdr:col>32</xdr:col>
      <xdr:colOff>640440</xdr:colOff>
      <xdr:row>398</xdr:row>
      <xdr:rowOff>140040</xdr:rowOff>
    </xdr:to>
    <xdr:sp>
      <xdr:nvSpPr>
        <xdr:cNvPr id="24" name="CustomShape 1"/>
        <xdr:cNvSpPr/>
      </xdr:nvSpPr>
      <xdr:spPr>
        <a:xfrm>
          <a:off x="35357040" y="75791160"/>
          <a:ext cx="3333600" cy="663120"/>
        </a:xfrm>
        <a:prstGeom prst="rect">
          <a:avLst/>
        </a:prstGeom>
        <a:solidFill>
          <a:srgbClr val="ffff00"/>
        </a:solidFill>
        <a:ln w="9360">
          <a:solidFill>
            <a:srgbClr val="bcbcbc"/>
          </a:solidFill>
          <a:round/>
        </a:ln>
      </xdr:spPr>
      <xdr:style>
        <a:lnRef idx="0"/>
        <a:fillRef idx="0"/>
        <a:effectRef idx="0"/>
        <a:fontRef idx="minor"/>
      </xdr:style>
      <xdr:txBody>
        <a:bodyPr lIns="90000" rIns="90000" tIns="45000" bIns="45000"/>
        <a:p>
          <a:r>
            <a:rPr b="1" lang="fr-FR" sz="1600" strike="noStrike">
              <a:solidFill>
                <a:srgbClr val="000000"/>
              </a:solidFill>
              <a:latin typeface="Calibri"/>
            </a:rPr>
            <a:t>Indiquer les kilométrages annuels pour tous les types de véhicules</a:t>
          </a:r>
          <a:endParaRPr/>
        </a:p>
      </xdr:txBody>
    </xdr:sp>
    <xdr:clientData/>
  </xdr:twoCellAnchor>
  <xdr:twoCellAnchor editAs="oneCell">
    <xdr:from>
      <xdr:col>21</xdr:col>
      <xdr:colOff>101520</xdr:colOff>
      <xdr:row>422</xdr:row>
      <xdr:rowOff>156600</xdr:rowOff>
    </xdr:from>
    <xdr:to>
      <xdr:col>23</xdr:col>
      <xdr:colOff>2297520</xdr:colOff>
      <xdr:row>434</xdr:row>
      <xdr:rowOff>76680</xdr:rowOff>
    </xdr:to>
    <xdr:pic>
      <xdr:nvPicPr>
        <xdr:cNvPr id="25" name="Image 3" descr=""/>
        <xdr:cNvPicPr/>
      </xdr:nvPicPr>
      <xdr:blipFill>
        <a:blip r:embed="rId1"/>
        <a:stretch/>
      </xdr:blipFill>
      <xdr:spPr>
        <a:xfrm>
          <a:off x="23123880" y="81042840"/>
          <a:ext cx="6257520" cy="2206080"/>
        </a:xfrm>
        <a:prstGeom prst="rect">
          <a:avLst/>
        </a:prstGeom>
        <a:ln>
          <a:noFill/>
        </a:ln>
      </xdr:spPr>
    </xdr:pic>
    <xdr:clientData/>
  </xdr:twoCellAnchor>
  <xdr:twoCellAnchor editAs="oneCell">
    <xdr:from>
      <xdr:col>21</xdr:col>
      <xdr:colOff>149400</xdr:colOff>
      <xdr:row>435</xdr:row>
      <xdr:rowOff>140760</xdr:rowOff>
    </xdr:from>
    <xdr:to>
      <xdr:col>23</xdr:col>
      <xdr:colOff>2223360</xdr:colOff>
      <xdr:row>442</xdr:row>
      <xdr:rowOff>44640</xdr:rowOff>
    </xdr:to>
    <xdr:pic>
      <xdr:nvPicPr>
        <xdr:cNvPr id="26" name="Image 4" descr=""/>
        <xdr:cNvPicPr/>
      </xdr:nvPicPr>
      <xdr:blipFill>
        <a:blip r:embed="rId2"/>
        <a:stretch/>
      </xdr:blipFill>
      <xdr:spPr>
        <a:xfrm>
          <a:off x="23171760" y="83503440"/>
          <a:ext cx="6135480" cy="1237320"/>
        </a:xfrm>
        <a:prstGeom prst="rect">
          <a:avLst/>
        </a:prstGeom>
        <a:ln>
          <a:noFill/>
        </a:ln>
      </xdr:spPr>
    </xdr:pic>
    <xdr:clientData/>
  </xdr:twoCellAnchor>
  <xdr:twoCellAnchor editAs="oneCell">
    <xdr:from>
      <xdr:col>21</xdr:col>
      <xdr:colOff>133200</xdr:colOff>
      <xdr:row>444</xdr:row>
      <xdr:rowOff>61200</xdr:rowOff>
    </xdr:from>
    <xdr:to>
      <xdr:col>23</xdr:col>
      <xdr:colOff>1513080</xdr:colOff>
      <xdr:row>450</xdr:row>
      <xdr:rowOff>187560</xdr:rowOff>
    </xdr:to>
    <xdr:pic>
      <xdr:nvPicPr>
        <xdr:cNvPr id="27" name="Image 5" descr=""/>
        <xdr:cNvPicPr/>
      </xdr:nvPicPr>
      <xdr:blipFill>
        <a:blip r:embed="rId3"/>
        <a:stretch/>
      </xdr:blipFill>
      <xdr:spPr>
        <a:xfrm>
          <a:off x="23155560" y="85138200"/>
          <a:ext cx="5441400" cy="12790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239040</xdr:colOff>
      <xdr:row>13</xdr:row>
      <xdr:rowOff>14760</xdr:rowOff>
    </xdr:from>
    <xdr:to>
      <xdr:col>7</xdr:col>
      <xdr:colOff>574560</xdr:colOff>
      <xdr:row>15</xdr:row>
      <xdr:rowOff>151200</xdr:rowOff>
    </xdr:to>
    <xdr:sp>
      <xdr:nvSpPr>
        <xdr:cNvPr id="28" name="CustomShape 1"/>
        <xdr:cNvSpPr/>
      </xdr:nvSpPr>
      <xdr:spPr>
        <a:xfrm>
          <a:off x="1055520" y="2500560"/>
          <a:ext cx="6381360" cy="51732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 CGDD calcule l’évolution tous les 5 ans en % et applique ces pourcentages à la valeur de 2015 (commune à l’AME 2014-15)</a:t>
          </a:r>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14</xdr:col>
      <xdr:colOff>54000</xdr:colOff>
      <xdr:row>4</xdr:row>
      <xdr:rowOff>165240</xdr:rowOff>
    </xdr:from>
    <xdr:to>
      <xdr:col>22</xdr:col>
      <xdr:colOff>278280</xdr:colOff>
      <xdr:row>6</xdr:row>
      <xdr:rowOff>151920</xdr:rowOff>
    </xdr:to>
    <xdr:sp>
      <xdr:nvSpPr>
        <xdr:cNvPr id="29" name="CustomShape 1"/>
        <xdr:cNvSpPr/>
      </xdr:nvSpPr>
      <xdr:spPr>
        <a:xfrm>
          <a:off x="15799320" y="1044000"/>
          <a:ext cx="11059200" cy="35352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Les hypothèses présentées dans cette feuille ne tiennent pas compte des CEEdont l'effet est estimé additionnelement à toutes les hypothèses sectorielles</a:t>
          </a:r>
          <a:endParaRPr/>
        </a:p>
      </xdr:txBody>
    </xdr:sp>
    <xdr:clientData/>
  </xdr:twoCellAnchor>
  <xdr:twoCellAnchor editAs="oneCell">
    <xdr:from>
      <xdr:col>20</xdr:col>
      <xdr:colOff>498600</xdr:colOff>
      <xdr:row>20</xdr:row>
      <xdr:rowOff>168840</xdr:rowOff>
    </xdr:from>
    <xdr:to>
      <xdr:col>23</xdr:col>
      <xdr:colOff>323280</xdr:colOff>
      <xdr:row>21</xdr:row>
      <xdr:rowOff>129960</xdr:rowOff>
    </xdr:to>
    <xdr:sp>
      <xdr:nvSpPr>
        <xdr:cNvPr id="30" name="CustomShape 1"/>
        <xdr:cNvSpPr/>
      </xdr:nvSpPr>
      <xdr:spPr>
        <a:xfrm>
          <a:off x="24861600" y="4473360"/>
          <a:ext cx="3150720" cy="151560"/>
        </a:xfrm>
        <a:prstGeom prst="rect">
          <a:avLst/>
        </a:prstGeom>
        <a:solidFill>
          <a:srgbClr val="ffff00"/>
        </a:solidFill>
        <a:ln w="9360">
          <a:solidFill>
            <a:srgbClr val="bcbcbc"/>
          </a:solidFill>
          <a:round/>
        </a:ln>
      </xdr:spPr>
      <xdr:style>
        <a:lnRef idx="0"/>
        <a:fillRef idx="0"/>
        <a:effectRef idx="0"/>
        <a:fontRef idx="minor"/>
      </xdr:style>
      <xdr:txBody>
        <a:bodyPr lIns="90000" rIns="90000" tIns="45000" bIns="45000"/>
        <a:p>
          <a:r>
            <a:rPr lang="fr-FR" sz="1200" strike="noStrike">
              <a:solidFill>
                <a:srgbClr val="000000"/>
              </a:solidFill>
              <a:latin typeface="Calibri"/>
            </a:rPr>
            <a:t>Pas d'évolution du mix chauffage des logements neufs sur la période 2015-2035 ?</a:t>
          </a:r>
          <a:endParaRPr/>
        </a:p>
      </xdr:txBody>
    </xdr:sp>
    <xdr:clientData/>
  </xdr:twoCellAnchor>
  <xdr:twoCellAnchor editAs="oneCell">
    <xdr:from>
      <xdr:col>21</xdr:col>
      <xdr:colOff>434880</xdr:colOff>
      <xdr:row>29</xdr:row>
      <xdr:rowOff>241560</xdr:rowOff>
    </xdr:from>
    <xdr:to>
      <xdr:col>24</xdr:col>
      <xdr:colOff>402480</xdr:colOff>
      <xdr:row>33</xdr:row>
      <xdr:rowOff>177480</xdr:rowOff>
    </xdr:to>
    <xdr:sp>
      <xdr:nvSpPr>
        <xdr:cNvPr id="31" name="CustomShape 1"/>
        <xdr:cNvSpPr/>
      </xdr:nvSpPr>
      <xdr:spPr>
        <a:xfrm>
          <a:off x="25906320" y="6298560"/>
          <a:ext cx="3001680" cy="812160"/>
        </a:xfrm>
        <a:prstGeom prst="rect">
          <a:avLst/>
        </a:prstGeom>
        <a:solidFill>
          <a:srgbClr val="ffff00"/>
        </a:solidFill>
        <a:ln w="9360">
          <a:solidFill>
            <a:srgbClr val="bcbcbc"/>
          </a:solidFill>
          <a:round/>
        </a:ln>
      </xdr:spPr>
      <xdr:style>
        <a:lnRef idx="0"/>
        <a:fillRef idx="0"/>
        <a:effectRef idx="0"/>
        <a:fontRef idx="minor"/>
      </xdr:style>
      <xdr:txBody>
        <a:bodyPr lIns="90000" rIns="90000" tIns="45000" bIns="45000"/>
        <a:p>
          <a:r>
            <a:rPr lang="fr-FR" sz="1200" strike="noStrike">
              <a:solidFill>
                <a:srgbClr val="000000"/>
              </a:solidFill>
              <a:latin typeface="Calibri"/>
            </a:rPr>
            <a:t>On fait bien l'hypothèse que la consommation moyenne des logements neufs correspond au maximum  permis par la RT2005/RT2012?</a:t>
          </a:r>
          <a:endParaRPr/>
        </a:p>
      </xdr:txBody>
    </xdr:sp>
    <xdr:clientData/>
  </xdr:twoCellAnchor>
  <xdr:twoCellAnchor editAs="oneCell">
    <xdr:from>
      <xdr:col>34</xdr:col>
      <xdr:colOff>765360</xdr:colOff>
      <xdr:row>201</xdr:row>
      <xdr:rowOff>169560</xdr:rowOff>
    </xdr:from>
    <xdr:to>
      <xdr:col>38</xdr:col>
      <xdr:colOff>467280</xdr:colOff>
      <xdr:row>204</xdr:row>
      <xdr:rowOff>85680</xdr:rowOff>
    </xdr:to>
    <xdr:sp>
      <xdr:nvSpPr>
        <xdr:cNvPr id="32" name="CustomShape 1"/>
        <xdr:cNvSpPr/>
      </xdr:nvSpPr>
      <xdr:spPr>
        <a:xfrm>
          <a:off x="40299480" y="44585640"/>
          <a:ext cx="4812480" cy="487800"/>
        </a:xfrm>
        <a:prstGeom prst="rect">
          <a:avLst/>
        </a:prstGeom>
        <a:solidFill>
          <a:srgbClr val="ffff00"/>
        </a:solidFill>
        <a:ln w="9360">
          <a:solidFill>
            <a:schemeClr val="lt1">
              <a:shade val="50000"/>
            </a:schemeClr>
          </a:solidFill>
          <a:round/>
        </a:ln>
      </xdr:spPr>
      <xdr:style>
        <a:lnRef idx="0"/>
        <a:fillRef idx="0"/>
        <a:effectRef idx="0"/>
        <a:fontRef idx="minor"/>
      </xdr:style>
      <xdr:txBody>
        <a:bodyPr lIns="90000" rIns="90000" tIns="45000" bIns="45000"/>
        <a:p>
          <a:r>
            <a:rPr lang="fr-FR" sz="1100" strike="noStrike">
              <a:solidFill>
                <a:srgbClr val="000000"/>
              </a:solidFill>
              <a:latin typeface="Calibri"/>
            </a:rPr>
            <a:t>Si pertinent, ajouter les IC/MI construits selon la RT et la RT2012 dans la typologie des bâitments rénovés</a:t>
          </a:r>
          <a:endParaRPr/>
        </a:p>
      </xdr:txBody>
    </xdr:sp>
    <xdr:clientData/>
  </xdr:twoCellAnchor>
  <xdr:twoCellAnchor editAs="oneCell">
    <xdr:from>
      <xdr:col>35</xdr:col>
      <xdr:colOff>1312920</xdr:colOff>
      <xdr:row>48</xdr:row>
      <xdr:rowOff>145800</xdr:rowOff>
    </xdr:from>
    <xdr:to>
      <xdr:col>38</xdr:col>
      <xdr:colOff>717120</xdr:colOff>
      <xdr:row>50</xdr:row>
      <xdr:rowOff>26280</xdr:rowOff>
    </xdr:to>
    <xdr:sp>
      <xdr:nvSpPr>
        <xdr:cNvPr id="33" name="CustomShape 1"/>
        <xdr:cNvSpPr/>
      </xdr:nvSpPr>
      <xdr:spPr>
        <a:xfrm>
          <a:off x="41663880" y="11156040"/>
          <a:ext cx="3697920" cy="470880"/>
        </a:xfrm>
        <a:prstGeom prst="rect">
          <a:avLst/>
        </a:prstGeom>
        <a:solidFill>
          <a:srgbClr val="ffff00"/>
        </a:solidFill>
        <a:ln w="9360">
          <a:solidFill>
            <a:schemeClr val="lt1">
              <a:shade val="50000"/>
            </a:schemeClr>
          </a:solidFill>
          <a:round/>
        </a:ln>
      </xdr:spPr>
      <xdr:style>
        <a:lnRef idx="0"/>
        <a:fillRef idx="0"/>
        <a:effectRef idx="0"/>
        <a:fontRef idx="minor"/>
      </xdr:style>
      <xdr:txBody>
        <a:bodyPr lIns="90000" rIns="90000" tIns="45000" bIns="45000"/>
        <a:p>
          <a:r>
            <a:rPr lang="fr-FR" sz="1100" strike="noStrike">
              <a:solidFill>
                <a:srgbClr val="000000"/>
              </a:solidFill>
              <a:latin typeface="Calibri"/>
            </a:rPr>
            <a:t>Est-il pertinent de distinguer les HLM des IC et de les ajouter dans la typologie de bâtiment ?</a:t>
          </a:r>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0</xdr:row>
      <xdr:rowOff>0</xdr:rowOff>
    </xdr:from>
    <xdr:to>
      <xdr:col>3</xdr:col>
      <xdr:colOff>988560</xdr:colOff>
      <xdr:row>28</xdr:row>
      <xdr:rowOff>47160</xdr:rowOff>
    </xdr:to>
    <xdr:sp>
      <xdr:nvSpPr>
        <xdr:cNvPr id="34"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35"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36"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37"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38"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39"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0"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1"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2"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3"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4"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5" name="CustomShape 1"/>
        <xdr:cNvSpPr/>
      </xdr:nvSpPr>
      <xdr:spPr>
        <a:xfrm>
          <a:off x="27000" y="0"/>
          <a:ext cx="10022760" cy="952452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6"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7"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8"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49"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0"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1"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2"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3"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4"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5"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6"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3</xdr:col>
      <xdr:colOff>988560</xdr:colOff>
      <xdr:row>28</xdr:row>
      <xdr:rowOff>47160</xdr:rowOff>
    </xdr:to>
    <xdr:sp>
      <xdr:nvSpPr>
        <xdr:cNvPr id="57" name="CustomShape 1"/>
        <xdr:cNvSpPr/>
      </xdr:nvSpPr>
      <xdr:spPr>
        <a:xfrm>
          <a:off x="27000" y="0"/>
          <a:ext cx="10022760" cy="95245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1534320</xdr:colOff>
      <xdr:row>24</xdr:row>
      <xdr:rowOff>156240</xdr:rowOff>
    </xdr:from>
    <xdr:to>
      <xdr:col>11</xdr:col>
      <xdr:colOff>455760</xdr:colOff>
      <xdr:row>26</xdr:row>
      <xdr:rowOff>101160</xdr:rowOff>
    </xdr:to>
    <xdr:sp>
      <xdr:nvSpPr>
        <xdr:cNvPr id="58" name="CustomShape 1"/>
        <xdr:cNvSpPr/>
      </xdr:nvSpPr>
      <xdr:spPr>
        <a:xfrm>
          <a:off x="2148840" y="4870800"/>
          <a:ext cx="8307360" cy="326160"/>
        </a:xfrm>
        <a:prstGeom prst="roundRect">
          <a:avLst>
            <a:gd name="adj" fmla="val 14400"/>
          </a:avLst>
        </a:prstGeom>
        <a:solidFill>
          <a:srgbClr val="ffffff"/>
        </a:solidFill>
        <a:ln w="19080">
          <a:solidFill>
            <a:srgbClr val="ed7d31"/>
          </a:solidFill>
          <a:miter/>
        </a:ln>
      </xdr:spPr>
      <xdr:style>
        <a:lnRef idx="0"/>
        <a:fillRef idx="0"/>
        <a:effectRef idx="0"/>
        <a:fontRef idx="minor"/>
      </xdr:style>
      <xdr:txBody>
        <a:bodyPr lIns="90000" rIns="90000" tIns="45000" bIns="45000"/>
        <a:p>
          <a:r>
            <a:rPr lang="fr-FR" sz="1100" strike="noStrike">
              <a:solidFill>
                <a:srgbClr val="000000"/>
              </a:solidFill>
              <a:latin typeface="Calibri"/>
            </a:rPr>
            <a:t>Les valeurs pour 2018 et 2023 sont issues de l'arrêté du 24 avril 2016. Après 2023, taux de croissance de 8% (hypothèse DGEC)</a:t>
          </a:r>
          <a:endParaRPr/>
        </a:p>
      </xdr:txBody>
    </xdr:sp>
    <xdr:clientData/>
  </xdr:twoCellAnchor>
  <xdr:twoCellAnchor editAs="oneCell">
    <xdr:from>
      <xdr:col>1</xdr:col>
      <xdr:colOff>589320</xdr:colOff>
      <xdr:row>65</xdr:row>
      <xdr:rowOff>92160</xdr:rowOff>
    </xdr:from>
    <xdr:to>
      <xdr:col>6</xdr:col>
      <xdr:colOff>641520</xdr:colOff>
      <xdr:row>88</xdr:row>
      <xdr:rowOff>169200</xdr:rowOff>
    </xdr:to>
    <xdr:pic>
      <xdr:nvPicPr>
        <xdr:cNvPr id="59" name="Image 2" descr=""/>
        <xdr:cNvPicPr/>
      </xdr:nvPicPr>
      <xdr:blipFill>
        <a:blip r:embed="rId1"/>
        <a:stretch/>
      </xdr:blipFill>
      <xdr:spPr>
        <a:xfrm>
          <a:off x="1203840" y="13779360"/>
          <a:ext cx="5355000" cy="44586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1.v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2.vml"/>
</Relationships>
</file>

<file path=xl/worksheets/_rels/sheet11.xml.rels><?xml version="1.0" encoding="UTF-8"?>
<Relationships xmlns="http://schemas.openxmlformats.org/package/2006/relationships"><Relationship Id="rId1" Type="http://schemas.openxmlformats.org/officeDocument/2006/relationships/drawing" Target="../drawings/drawing8.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D1:K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8" activeCellId="1" sqref="AF33:AF34 D18"/>
    </sheetView>
  </sheetViews>
  <sheetFormatPr defaultRowHeight="15"/>
  <cols>
    <col collapsed="false" hidden="false" max="1025" min="1" style="1" width="11.5714285714286"/>
  </cols>
  <sheetData>
    <row r="1" customFormat="false" ht="15" hidden="false" customHeight="false" outlineLevel="0" collapsed="false">
      <c r="D1" s="0"/>
      <c r="I1" s="0"/>
      <c r="K1" s="0"/>
    </row>
    <row r="2" customFormat="false" ht="15" hidden="false" customHeight="false" outlineLevel="0" collapsed="false">
      <c r="D2" s="0"/>
      <c r="I2" s="0"/>
      <c r="K2" s="0"/>
    </row>
    <row r="3" customFormat="false" ht="15" hidden="false" customHeight="false" outlineLevel="0" collapsed="false">
      <c r="D3" s="0"/>
      <c r="I3" s="0"/>
      <c r="K3" s="0"/>
    </row>
    <row r="4" customFormat="false" ht="15" hidden="false" customHeight="false" outlineLevel="0" collapsed="false">
      <c r="D4" s="0"/>
      <c r="I4" s="0"/>
      <c r="K4" s="0"/>
    </row>
    <row r="5" customFormat="false" ht="15" hidden="false" customHeight="false" outlineLevel="0" collapsed="false">
      <c r="D5" s="0"/>
      <c r="I5" s="0"/>
      <c r="K5" s="0"/>
    </row>
    <row r="6" customFormat="false" ht="15" hidden="false" customHeight="false" outlineLevel="0" collapsed="false">
      <c r="D6" s="0"/>
      <c r="I6" s="0"/>
      <c r="K6" s="0"/>
    </row>
    <row r="7" customFormat="false" ht="15" hidden="false" customHeight="false" outlineLevel="0" collapsed="false">
      <c r="D7" s="0"/>
      <c r="I7" s="0"/>
      <c r="K7" s="0"/>
    </row>
    <row r="8" customFormat="false" ht="15" hidden="false" customHeight="false" outlineLevel="0" collapsed="false">
      <c r="D8" s="0"/>
      <c r="I8" s="0"/>
      <c r="K8" s="0"/>
    </row>
    <row r="9" customFormat="false" ht="26.25" hidden="false" customHeight="false" outlineLevel="0" collapsed="false">
      <c r="D9" s="2" t="s">
        <v>0</v>
      </c>
      <c r="K9" s="2"/>
    </row>
    <row r="10" customFormat="false" ht="26.25" hidden="false" customHeight="false" outlineLevel="0" collapsed="false">
      <c r="D10" s="2" t="s">
        <v>1</v>
      </c>
      <c r="K10" s="2"/>
    </row>
    <row r="11" customFormat="false" ht="26.25" hidden="false" customHeight="false" outlineLevel="0" collapsed="false">
      <c r="D11" s="2" t="s">
        <v>2</v>
      </c>
      <c r="K11" s="2"/>
    </row>
    <row r="12" customFormat="false" ht="15" hidden="false" customHeight="false" outlineLevel="0" collapsed="false">
      <c r="D12" s="0"/>
    </row>
    <row r="13" customFormat="false" ht="15" hidden="false" customHeight="false" outlineLevel="0" collapsed="false">
      <c r="D13" s="0"/>
    </row>
    <row r="14" customFormat="false" ht="26.25" hidden="false" customHeight="false" outlineLevel="0" collapsed="false">
      <c r="D14" s="3" t="s">
        <v>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U7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0" ySplit="4" topLeftCell="A5" activePane="bottomLeft" state="frozen"/>
      <selection pane="topLeft" activeCell="A1" activeCellId="0" sqref="A1"/>
      <selection pane="bottomLeft" activeCell="A3" activeCellId="1" sqref="AF33:AF34 A3"/>
    </sheetView>
  </sheetViews>
  <sheetFormatPr defaultRowHeight="15"/>
  <cols>
    <col collapsed="false" hidden="false" max="1" min="1" style="4" width="52.2857142857143"/>
    <col collapsed="false" hidden="false" max="2" min="2" style="4" width="15.8571428571429"/>
    <col collapsed="false" hidden="false" max="4" min="3" style="4" width="11.5714285714286"/>
    <col collapsed="false" hidden="false" max="5" min="5" style="4" width="16.4234693877551"/>
    <col collapsed="false" hidden="false" max="8" min="6" style="4" width="11.5714285714286"/>
    <col collapsed="false" hidden="false" max="9" min="9" style="4" width="64.5714285714286"/>
    <col collapsed="false" hidden="false" max="11" min="10" style="4" width="10.1428571428571"/>
    <col collapsed="false" hidden="false" max="12" min="12" style="4" width="14.4285714285714"/>
    <col collapsed="false" hidden="false" max="14" min="13" style="4" width="11.5714285714286"/>
    <col collapsed="false" hidden="false" max="15" min="15" style="4" width="14.5714285714286"/>
    <col collapsed="false" hidden="false" max="16" min="16" style="4" width="11.5714285714286"/>
    <col collapsed="false" hidden="false" max="17" min="17" style="4" width="52.2857142857143"/>
    <col collapsed="false" hidden="false" max="18" min="18" style="4" width="17.5765306122449"/>
    <col collapsed="false" hidden="false" max="19" min="19" style="4" width="19.2857142857143"/>
    <col collapsed="false" hidden="false" max="20" min="20" style="4" width="13.5714285714286"/>
    <col collapsed="false" hidden="false" max="21" min="21" style="4" width="14.5714285714286"/>
    <col collapsed="false" hidden="false" max="55" min="22" style="4" width="11.5714285714286"/>
    <col collapsed="false" hidden="false" max="1025" min="56" style="5" width="11.5714285714286"/>
  </cols>
  <sheetData>
    <row r="1" customFormat="false" ht="15" hidden="false" customHeight="false" outlineLevel="0" collapsed="false">
      <c r="A1" s="0"/>
      <c r="B1" s="0"/>
      <c r="C1" s="0"/>
      <c r="D1" s="0"/>
      <c r="E1" s="0"/>
      <c r="F1" s="0"/>
      <c r="G1" s="0"/>
      <c r="H1" s="0"/>
      <c r="I1" s="0"/>
      <c r="J1" s="0"/>
      <c r="K1" s="0"/>
      <c r="L1" s="0"/>
      <c r="M1" s="0"/>
      <c r="N1" s="0"/>
      <c r="O1" s="0"/>
      <c r="Q1" s="0"/>
      <c r="R1" s="0"/>
      <c r="S1" s="0"/>
      <c r="T1" s="0"/>
      <c r="U1" s="0"/>
    </row>
    <row r="2" customFormat="false" ht="15" hidden="false" customHeight="false" outlineLevel="0" collapsed="false">
      <c r="A2" s="0"/>
      <c r="B2" s="0"/>
      <c r="C2" s="0"/>
      <c r="D2" s="0"/>
      <c r="E2" s="0"/>
      <c r="F2" s="0"/>
      <c r="G2" s="0"/>
      <c r="H2" s="0"/>
      <c r="I2" s="0"/>
      <c r="J2" s="0"/>
      <c r="K2" s="0"/>
      <c r="L2" s="0"/>
      <c r="M2" s="0"/>
      <c r="N2" s="0"/>
      <c r="O2" s="0"/>
      <c r="Q2" s="0"/>
      <c r="R2" s="0"/>
      <c r="S2" s="0"/>
      <c r="T2" s="0"/>
      <c r="U2" s="0"/>
    </row>
    <row r="3" customFormat="false" ht="15" hidden="false" customHeight="false" outlineLevel="0" collapsed="false">
      <c r="A3" s="6" t="s">
        <v>4</v>
      </c>
      <c r="B3" s="6"/>
      <c r="C3" s="6"/>
      <c r="D3" s="6"/>
      <c r="E3" s="6"/>
      <c r="F3" s="6"/>
      <c r="G3" s="6"/>
      <c r="H3" s="0"/>
      <c r="I3" s="7" t="s">
        <v>5</v>
      </c>
      <c r="J3" s="7"/>
      <c r="K3" s="7"/>
      <c r="L3" s="7"/>
      <c r="M3" s="7"/>
      <c r="N3" s="7"/>
      <c r="O3" s="7"/>
      <c r="Q3" s="7" t="s">
        <v>6</v>
      </c>
      <c r="R3" s="7"/>
      <c r="S3" s="7"/>
      <c r="T3" s="7"/>
      <c r="U3" s="7"/>
    </row>
    <row r="4" customFormat="false" ht="15" hidden="false" customHeight="false" outlineLevel="0" collapsed="false">
      <c r="A4" s="8"/>
      <c r="B4" s="8"/>
      <c r="C4" s="8"/>
      <c r="D4" s="8"/>
      <c r="E4" s="8"/>
      <c r="F4" s="8"/>
      <c r="G4" s="8"/>
      <c r="H4" s="0"/>
      <c r="I4" s="9"/>
      <c r="J4" s="9"/>
      <c r="K4" s="9"/>
      <c r="L4" s="9"/>
      <c r="M4" s="9"/>
      <c r="N4" s="9"/>
      <c r="O4" s="9"/>
      <c r="Q4" s="9"/>
      <c r="R4" s="9"/>
      <c r="S4" s="9"/>
      <c r="T4" s="9"/>
      <c r="U4" s="9"/>
    </row>
    <row r="5" customFormat="false" ht="15" hidden="false" customHeight="false" outlineLevel="0" collapsed="false">
      <c r="A5" s="10" t="s">
        <v>7</v>
      </c>
      <c r="B5" s="0"/>
      <c r="C5" s="0"/>
      <c r="D5" s="0"/>
      <c r="E5" s="0"/>
      <c r="F5" s="0"/>
      <c r="G5" s="0"/>
      <c r="H5" s="0"/>
      <c r="I5" s="10" t="s">
        <v>7</v>
      </c>
      <c r="J5" s="0"/>
      <c r="K5" s="0"/>
      <c r="L5" s="0"/>
      <c r="M5" s="0"/>
      <c r="N5" s="0"/>
      <c r="O5" s="0"/>
      <c r="Q5" s="10" t="s">
        <v>7</v>
      </c>
      <c r="R5" s="0"/>
      <c r="S5" s="0"/>
      <c r="T5" s="0"/>
      <c r="U5" s="0"/>
    </row>
    <row r="6" customFormat="false" ht="18.75" hidden="false" customHeight="true" outlineLevel="0" collapsed="false">
      <c r="A6" s="11"/>
      <c r="B6" s="12" t="s">
        <v>8</v>
      </c>
      <c r="C6" s="12"/>
      <c r="D6" s="12"/>
      <c r="E6" s="12"/>
      <c r="F6" s="12"/>
      <c r="G6" s="13"/>
      <c r="H6" s="13"/>
      <c r="I6" s="11"/>
      <c r="J6" s="11"/>
      <c r="K6" s="11"/>
      <c r="L6" s="14" t="s">
        <v>9</v>
      </c>
      <c r="M6" s="14"/>
      <c r="N6" s="14"/>
      <c r="O6" s="14"/>
      <c r="Q6" s="11"/>
      <c r="R6" s="14" t="s">
        <v>9</v>
      </c>
      <c r="S6" s="14"/>
      <c r="T6" s="14"/>
      <c r="U6" s="14"/>
    </row>
    <row r="7" customFormat="false" ht="15" hidden="false" customHeight="false" outlineLevel="0" collapsed="false">
      <c r="A7" s="11"/>
      <c r="B7" s="12" t="n">
        <v>2015</v>
      </c>
      <c r="C7" s="12" t="n">
        <v>2020</v>
      </c>
      <c r="D7" s="12" t="n">
        <v>2025</v>
      </c>
      <c r="E7" s="12" t="n">
        <v>2030</v>
      </c>
      <c r="F7" s="14" t="n">
        <v>2035</v>
      </c>
      <c r="G7" s="15"/>
      <c r="H7" s="15"/>
      <c r="I7" s="16"/>
      <c r="J7" s="16"/>
      <c r="K7" s="16"/>
      <c r="L7" s="12" t="n">
        <v>2020</v>
      </c>
      <c r="M7" s="12" t="n">
        <v>2025</v>
      </c>
      <c r="N7" s="12" t="n">
        <v>2030</v>
      </c>
      <c r="O7" s="14" t="n">
        <v>2035</v>
      </c>
      <c r="Q7" s="16"/>
      <c r="R7" s="12" t="n">
        <v>2020</v>
      </c>
      <c r="S7" s="12" t="n">
        <v>2025</v>
      </c>
      <c r="T7" s="12" t="n">
        <v>2030</v>
      </c>
      <c r="U7" s="14" t="n">
        <v>2035</v>
      </c>
    </row>
    <row r="8" customFormat="false" ht="15" hidden="false" customHeight="false" outlineLevel="0" collapsed="false">
      <c r="A8" s="17" t="s">
        <v>7</v>
      </c>
      <c r="B8" s="17" t="n">
        <v>7</v>
      </c>
      <c r="C8" s="17" t="n">
        <v>10</v>
      </c>
      <c r="D8" s="17" t="n">
        <v>14</v>
      </c>
      <c r="E8" s="17" t="n">
        <v>35</v>
      </c>
      <c r="F8" s="18" t="n">
        <v>57</v>
      </c>
      <c r="G8" s="19"/>
      <c r="H8" s="19"/>
      <c r="I8" s="20" t="s">
        <v>7</v>
      </c>
      <c r="J8" s="21"/>
      <c r="K8" s="22"/>
      <c r="L8" s="17" t="n">
        <v>15</v>
      </c>
      <c r="M8" s="17" t="n">
        <v>22.5</v>
      </c>
      <c r="N8" s="17" t="n">
        <v>33.5</v>
      </c>
      <c r="O8" s="18" t="n">
        <v>42</v>
      </c>
      <c r="Q8" s="23" t="s">
        <v>7</v>
      </c>
      <c r="R8" s="24" t="n">
        <f aca="false">(L8-C8)/C8</f>
        <v>0.5</v>
      </c>
      <c r="S8" s="24" t="n">
        <f aca="false">(M8-D8)/D8</f>
        <v>0.607142857142857</v>
      </c>
      <c r="T8" s="24" t="n">
        <f aca="false">(N8-E8)/E8</f>
        <v>-0.0428571428571429</v>
      </c>
      <c r="U8" s="24" t="n">
        <f aca="false">(O8-F8)/F8</f>
        <v>-0.263157894736842</v>
      </c>
    </row>
    <row r="9" customFormat="false" ht="15" hidden="false" customHeight="false" outlineLevel="0" collapsed="false">
      <c r="A9" s="0"/>
      <c r="B9" s="0"/>
      <c r="C9" s="0"/>
      <c r="D9" s="0"/>
      <c r="E9" s="0"/>
      <c r="F9" s="0"/>
      <c r="G9" s="0"/>
      <c r="I9" s="4" t="s">
        <v>10</v>
      </c>
      <c r="J9" s="0"/>
      <c r="K9" s="0"/>
      <c r="L9" s="0"/>
      <c r="M9" s="0"/>
      <c r="N9" s="0"/>
      <c r="O9" s="0"/>
      <c r="Q9" s="0"/>
      <c r="R9" s="0"/>
      <c r="S9" s="0"/>
      <c r="T9" s="0"/>
      <c r="U9" s="0"/>
    </row>
    <row r="10" customFormat="false" ht="15" hidden="false" customHeight="false" outlineLevel="0" collapsed="false">
      <c r="A10" s="0"/>
      <c r="B10" s="0"/>
      <c r="C10" s="0"/>
      <c r="D10" s="0"/>
      <c r="E10" s="0"/>
      <c r="F10" s="0"/>
      <c r="G10" s="0"/>
      <c r="I10" s="0"/>
      <c r="J10" s="0"/>
      <c r="K10" s="0"/>
      <c r="L10" s="0"/>
      <c r="M10" s="0"/>
      <c r="N10" s="0"/>
      <c r="O10" s="0"/>
      <c r="Q10" s="0"/>
      <c r="R10" s="0"/>
      <c r="S10" s="0"/>
      <c r="T10" s="0"/>
      <c r="U10" s="0"/>
    </row>
    <row r="11" customFormat="false" ht="15" hidden="false" customHeight="false" outlineLevel="0" collapsed="false">
      <c r="A11" s="10" t="s">
        <v>11</v>
      </c>
      <c r="B11" s="0"/>
      <c r="C11" s="0"/>
      <c r="D11" s="0"/>
      <c r="E11" s="0"/>
      <c r="F11" s="0"/>
      <c r="G11" s="0"/>
      <c r="I11" s="10" t="s">
        <v>11</v>
      </c>
      <c r="J11" s="0"/>
      <c r="K11" s="0"/>
      <c r="L11" s="0"/>
      <c r="M11" s="0"/>
      <c r="N11" s="0"/>
      <c r="O11" s="0"/>
      <c r="Q11" s="10" t="s">
        <v>11</v>
      </c>
      <c r="R11" s="0"/>
      <c r="S11" s="0"/>
      <c r="T11" s="0"/>
      <c r="U11" s="0"/>
    </row>
    <row r="12" customFormat="false" ht="15.75" hidden="false" customHeight="true" outlineLevel="0" collapsed="false">
      <c r="A12" s="11"/>
      <c r="B12" s="14"/>
      <c r="C12" s="12" t="s">
        <v>12</v>
      </c>
      <c r="D12" s="12"/>
      <c r="E12" s="12"/>
      <c r="F12" s="12"/>
      <c r="G12" s="12"/>
      <c r="I12" s="16"/>
      <c r="J12" s="16"/>
      <c r="K12" s="16"/>
      <c r="L12" s="14" t="s">
        <v>13</v>
      </c>
      <c r="M12" s="14"/>
      <c r="N12" s="14"/>
      <c r="O12" s="14"/>
      <c r="Q12" s="16"/>
      <c r="R12" s="14" t="s">
        <v>13</v>
      </c>
      <c r="S12" s="14"/>
      <c r="T12" s="14"/>
      <c r="U12" s="14"/>
    </row>
    <row r="13" customFormat="false" ht="15" hidden="false" customHeight="false" outlineLevel="0" collapsed="false">
      <c r="A13" s="11"/>
      <c r="B13" s="14" t="n">
        <v>2010</v>
      </c>
      <c r="C13" s="12" t="n">
        <v>2015</v>
      </c>
      <c r="D13" s="12" t="n">
        <v>2020</v>
      </c>
      <c r="E13" s="12" t="n">
        <v>2025</v>
      </c>
      <c r="F13" s="12" t="n">
        <v>2030</v>
      </c>
      <c r="G13" s="14" t="n">
        <v>2035</v>
      </c>
      <c r="I13" s="16"/>
      <c r="J13" s="16"/>
      <c r="K13" s="16"/>
      <c r="L13" s="12" t="n">
        <v>2020</v>
      </c>
      <c r="M13" s="12" t="n">
        <v>2025</v>
      </c>
      <c r="N13" s="12" t="n">
        <v>2030</v>
      </c>
      <c r="O13" s="14" t="n">
        <v>2035</v>
      </c>
      <c r="Q13" s="16"/>
      <c r="R13" s="12" t="n">
        <v>2020</v>
      </c>
      <c r="S13" s="12" t="n">
        <v>2025</v>
      </c>
      <c r="T13" s="12" t="n">
        <v>2030</v>
      </c>
      <c r="U13" s="14" t="n">
        <v>2035</v>
      </c>
    </row>
    <row r="14" customFormat="false" ht="15" hidden="false" customHeight="false" outlineLevel="0" collapsed="false">
      <c r="A14" s="23" t="s">
        <v>14</v>
      </c>
      <c r="B14" s="18" t="n">
        <v>60</v>
      </c>
      <c r="C14" s="17" t="n">
        <v>77</v>
      </c>
      <c r="D14" s="17" t="n">
        <v>88.5</v>
      </c>
      <c r="E14" s="17" t="n">
        <v>89.2</v>
      </c>
      <c r="F14" s="17" t="n">
        <v>93.1</v>
      </c>
      <c r="G14" s="18" t="n">
        <v>95.9</v>
      </c>
      <c r="I14" s="20" t="s">
        <v>14</v>
      </c>
      <c r="J14" s="21"/>
      <c r="K14" s="22"/>
      <c r="L14" s="17" t="n">
        <v>75</v>
      </c>
      <c r="M14" s="17" t="n">
        <v>85.1</v>
      </c>
      <c r="N14" s="17" t="n">
        <v>93.8</v>
      </c>
      <c r="O14" s="18" t="n">
        <v>97.8</v>
      </c>
      <c r="Q14" s="23" t="s">
        <v>14</v>
      </c>
      <c r="R14" s="24" t="n">
        <f aca="false">(L14-D14)/D14</f>
        <v>-0.152542372881356</v>
      </c>
      <c r="S14" s="24" t="n">
        <f aca="false">(M14-E14)/E14</f>
        <v>-0.0459641255605382</v>
      </c>
      <c r="T14" s="24" t="n">
        <f aca="false">(N14-F14)/F14</f>
        <v>0.00751879699248123</v>
      </c>
      <c r="U14" s="24" t="n">
        <f aca="false">(O14-G14)/G14</f>
        <v>0.0198123044838372</v>
      </c>
    </row>
    <row r="15" customFormat="false" ht="15" hidden="false" customHeight="false" outlineLevel="0" collapsed="false">
      <c r="A15" s="23" t="s">
        <v>15</v>
      </c>
      <c r="B15" s="18" t="n">
        <v>16</v>
      </c>
      <c r="C15" s="17" t="n">
        <v>15</v>
      </c>
      <c r="D15" s="17" t="s">
        <v>16</v>
      </c>
      <c r="E15" s="17" t="s">
        <v>17</v>
      </c>
      <c r="F15" s="17" t="s">
        <v>18</v>
      </c>
      <c r="G15" s="18" t="s">
        <v>19</v>
      </c>
      <c r="I15" s="20" t="s">
        <v>15</v>
      </c>
      <c r="J15" s="21"/>
      <c r="K15" s="22"/>
      <c r="L15" s="17" t="n">
        <v>14.3</v>
      </c>
      <c r="M15" s="17" t="n">
        <v>17.1</v>
      </c>
      <c r="N15" s="17" t="n">
        <v>20.5</v>
      </c>
      <c r="O15" s="18" t="n">
        <v>21.7</v>
      </c>
      <c r="Q15" s="23" t="s">
        <v>15</v>
      </c>
      <c r="R15" s="24" t="n">
        <f aca="false">(L15-D16)/D16</f>
        <v>-0.3125</v>
      </c>
      <c r="S15" s="24" t="n">
        <f aca="false">(M15-E16)/E16</f>
        <v>-0.211981566820276</v>
      </c>
      <c r="T15" s="24" t="n">
        <f aca="false">(N15-F16)/F16</f>
        <v>-0.0681818181818182</v>
      </c>
      <c r="U15" s="24" t="n">
        <f aca="false">(O15-G16)/G16</f>
        <v>-0.0544662309368192</v>
      </c>
    </row>
    <row r="16" customFormat="false" ht="15" hidden="false" customHeight="false" outlineLevel="0" collapsed="false">
      <c r="A16" s="4" t="s">
        <v>20</v>
      </c>
      <c r="B16" s="4" t="n">
        <v>16</v>
      </c>
      <c r="C16" s="4" t="n">
        <v>15</v>
      </c>
      <c r="D16" s="4" t="n">
        <f aca="false">(19+22.6)*0.5</f>
        <v>20.8</v>
      </c>
      <c r="E16" s="4" t="n">
        <f aca="false">(19.7+23.7)*0.5</f>
        <v>21.7</v>
      </c>
      <c r="F16" s="4" t="n">
        <f aca="false">22</f>
        <v>22</v>
      </c>
      <c r="G16" s="4" t="n">
        <f aca="false">(20.4+25.5)*0.5</f>
        <v>22.95</v>
      </c>
      <c r="I16" s="4" t="s">
        <v>10</v>
      </c>
      <c r="J16" s="0"/>
      <c r="K16" s="0"/>
      <c r="L16" s="0"/>
      <c r="M16" s="0"/>
      <c r="N16" s="0"/>
      <c r="O16" s="0"/>
      <c r="Q16" s="0"/>
      <c r="R16" s="0"/>
      <c r="S16" s="0"/>
      <c r="T16" s="0"/>
      <c r="U16" s="0"/>
    </row>
    <row r="17" customFormat="false" ht="15" hidden="false" customHeight="false" outlineLevel="0" collapsed="false">
      <c r="A17" s="0"/>
      <c r="B17" s="0"/>
      <c r="C17" s="0"/>
      <c r="D17" s="0"/>
      <c r="E17" s="0"/>
      <c r="F17" s="0"/>
      <c r="G17" s="0"/>
      <c r="I17" s="0"/>
      <c r="J17" s="0"/>
      <c r="K17" s="0"/>
      <c r="L17" s="0"/>
      <c r="M17" s="0"/>
      <c r="N17" s="0"/>
      <c r="O17" s="0"/>
      <c r="Q17" s="0"/>
      <c r="R17" s="0"/>
      <c r="S17" s="0"/>
      <c r="T17" s="0"/>
      <c r="U17" s="0"/>
    </row>
    <row r="18" customFormat="false" ht="15" hidden="false" customHeight="false" outlineLevel="0" collapsed="false">
      <c r="A18" s="10" t="s">
        <v>21</v>
      </c>
      <c r="B18" s="0"/>
      <c r="C18" s="0"/>
      <c r="D18" s="0"/>
      <c r="E18" s="0"/>
      <c r="F18" s="0"/>
      <c r="G18" s="0"/>
      <c r="I18" s="10" t="s">
        <v>21</v>
      </c>
      <c r="J18" s="0"/>
      <c r="K18" s="0"/>
      <c r="L18" s="0"/>
      <c r="M18" s="0"/>
      <c r="N18" s="0"/>
      <c r="O18" s="0"/>
      <c r="Q18" s="10" t="s">
        <v>21</v>
      </c>
      <c r="R18" s="0"/>
      <c r="S18" s="0"/>
      <c r="T18" s="0"/>
      <c r="U18" s="0"/>
    </row>
    <row r="19" customFormat="false" ht="15.75" hidden="false" customHeight="true" outlineLevel="0" collapsed="false">
      <c r="A19" s="11"/>
      <c r="B19" s="14"/>
      <c r="C19" s="12" t="s">
        <v>22</v>
      </c>
      <c r="D19" s="12"/>
      <c r="E19" s="12"/>
      <c r="F19" s="12"/>
      <c r="G19" s="12"/>
      <c r="I19" s="16"/>
      <c r="J19" s="16"/>
      <c r="K19" s="16"/>
      <c r="L19" s="14" t="s">
        <v>23</v>
      </c>
      <c r="M19" s="14"/>
      <c r="N19" s="14"/>
      <c r="O19" s="14"/>
      <c r="Q19" s="16"/>
      <c r="R19" s="14" t="s">
        <v>23</v>
      </c>
      <c r="S19" s="14"/>
      <c r="T19" s="14"/>
      <c r="U19" s="14"/>
    </row>
    <row r="20" customFormat="false" ht="15" hidden="false" customHeight="false" outlineLevel="0" collapsed="false">
      <c r="A20" s="11"/>
      <c r="B20" s="14" t="n">
        <v>2010</v>
      </c>
      <c r="C20" s="12" t="n">
        <v>2015</v>
      </c>
      <c r="D20" s="12" t="n">
        <v>2020</v>
      </c>
      <c r="E20" s="12" t="n">
        <v>2025</v>
      </c>
      <c r="F20" s="12" t="n">
        <v>2030</v>
      </c>
      <c r="G20" s="14" t="n">
        <v>2035</v>
      </c>
      <c r="I20" s="16"/>
      <c r="J20" s="16"/>
      <c r="K20" s="16"/>
      <c r="L20" s="12" t="n">
        <v>2020</v>
      </c>
      <c r="M20" s="12" t="n">
        <v>2025</v>
      </c>
      <c r="N20" s="12" t="n">
        <v>2030</v>
      </c>
      <c r="O20" s="14" t="n">
        <v>2035</v>
      </c>
      <c r="Q20" s="16"/>
      <c r="R20" s="12" t="n">
        <v>2020</v>
      </c>
      <c r="S20" s="12" t="n">
        <v>2025</v>
      </c>
      <c r="T20" s="12" t="n">
        <v>2030</v>
      </c>
      <c r="U20" s="14" t="n">
        <v>2035</v>
      </c>
    </row>
    <row r="21" customFormat="false" ht="15" hidden="false" customHeight="false" outlineLevel="0" collapsed="false">
      <c r="A21" s="23" t="s">
        <v>24</v>
      </c>
      <c r="B21" s="18" t="n">
        <v>37.9</v>
      </c>
      <c r="C21" s="17" t="n">
        <v>50</v>
      </c>
      <c r="D21" s="17" t="n">
        <v>61.5</v>
      </c>
      <c r="E21" s="17" t="n">
        <v>58.9</v>
      </c>
      <c r="F21" s="17" t="n">
        <v>64.5</v>
      </c>
      <c r="G21" s="18" t="n">
        <v>65.7</v>
      </c>
      <c r="I21" s="20" t="s">
        <v>24</v>
      </c>
      <c r="J21" s="21"/>
      <c r="K21" s="22"/>
      <c r="L21" s="17" t="n">
        <v>48.3</v>
      </c>
      <c r="M21" s="17" t="n">
        <v>52.2</v>
      </c>
      <c r="N21" s="17" t="n">
        <v>56.8</v>
      </c>
      <c r="O21" s="18" t="n">
        <v>60.6</v>
      </c>
      <c r="Q21" s="23" t="s">
        <v>24</v>
      </c>
      <c r="R21" s="24" t="n">
        <f aca="false">(L21-D21)/D21</f>
        <v>-0.214634146341463</v>
      </c>
      <c r="S21" s="24" t="n">
        <f aca="false">(M21-E21)/E21</f>
        <v>-0.113752122241087</v>
      </c>
      <c r="T21" s="24" t="n">
        <f aca="false">(N21-F21)/F21</f>
        <v>-0.11937984496124</v>
      </c>
      <c r="U21" s="24" t="n">
        <f aca="false">(O21-G21)/G21</f>
        <v>-0.0776255707762557</v>
      </c>
    </row>
    <row r="22" customFormat="false" ht="15" hidden="false" customHeight="false" outlineLevel="0" collapsed="false">
      <c r="A22" s="0"/>
      <c r="B22" s="0"/>
      <c r="C22" s="0"/>
      <c r="D22" s="0"/>
      <c r="E22" s="0"/>
      <c r="F22" s="0"/>
      <c r="I22" s="4" t="s">
        <v>10</v>
      </c>
      <c r="J22" s="0"/>
      <c r="K22" s="0"/>
      <c r="L22" s="0"/>
      <c r="M22" s="0"/>
      <c r="N22" s="0"/>
      <c r="O22" s="0"/>
      <c r="Q22" s="0"/>
      <c r="R22" s="0"/>
      <c r="S22" s="0"/>
      <c r="T22" s="0"/>
      <c r="U22" s="0"/>
    </row>
    <row r="23" customFormat="false" ht="15" hidden="false" customHeight="false" outlineLevel="0" collapsed="false">
      <c r="A23" s="0"/>
      <c r="B23" s="0"/>
      <c r="C23" s="0"/>
      <c r="D23" s="0"/>
      <c r="E23" s="0"/>
      <c r="F23" s="0"/>
      <c r="I23" s="0"/>
      <c r="J23" s="0"/>
      <c r="K23" s="0"/>
      <c r="L23" s="0"/>
      <c r="M23" s="0"/>
      <c r="N23" s="0"/>
      <c r="O23" s="0"/>
      <c r="Q23" s="0"/>
      <c r="R23" s="0"/>
      <c r="S23" s="0"/>
      <c r="T23" s="0"/>
      <c r="U23" s="0"/>
    </row>
    <row r="24" customFormat="false" ht="15" hidden="false" customHeight="false" outlineLevel="0" collapsed="false">
      <c r="A24" s="10" t="s">
        <v>25</v>
      </c>
      <c r="B24" s="0"/>
      <c r="C24" s="0"/>
      <c r="D24" s="0"/>
      <c r="E24" s="0"/>
      <c r="F24" s="0"/>
      <c r="I24" s="10" t="s">
        <v>25</v>
      </c>
      <c r="J24" s="0"/>
      <c r="K24" s="0"/>
      <c r="L24" s="0"/>
      <c r="M24" s="0"/>
      <c r="N24" s="0"/>
      <c r="O24" s="0"/>
      <c r="Q24" s="10" t="s">
        <v>25</v>
      </c>
      <c r="R24" s="0"/>
      <c r="S24" s="0"/>
      <c r="T24" s="0"/>
      <c r="U24" s="0"/>
    </row>
    <row r="25" customFormat="false" ht="15" hidden="false" customHeight="false" outlineLevel="0" collapsed="false">
      <c r="A25" s="0"/>
      <c r="B25" s="25" t="n">
        <v>2015</v>
      </c>
      <c r="C25" s="25" t="n">
        <v>2020</v>
      </c>
      <c r="D25" s="25" t="n">
        <v>2025</v>
      </c>
      <c r="E25" s="25" t="n">
        <v>2030</v>
      </c>
      <c r="F25" s="25" t="n">
        <v>2035</v>
      </c>
      <c r="I25" s="0"/>
      <c r="J25" s="0"/>
      <c r="K25" s="0"/>
      <c r="L25" s="26" t="n">
        <v>2020</v>
      </c>
      <c r="M25" s="26" t="n">
        <v>2025</v>
      </c>
      <c r="N25" s="26" t="n">
        <v>2030</v>
      </c>
      <c r="O25" s="26" t="n">
        <v>2035</v>
      </c>
      <c r="Q25" s="0"/>
      <c r="R25" s="25" t="n">
        <v>2020</v>
      </c>
      <c r="S25" s="25" t="n">
        <v>2025</v>
      </c>
      <c r="T25" s="25" t="n">
        <v>2030</v>
      </c>
      <c r="U25" s="25" t="n">
        <v>2035</v>
      </c>
    </row>
    <row r="26" customFormat="false" ht="15" hidden="false" customHeight="false" outlineLevel="0" collapsed="false">
      <c r="A26" s="17" t="s">
        <v>26</v>
      </c>
      <c r="B26" s="27" t="n">
        <v>66175754</v>
      </c>
      <c r="C26" s="27" t="n">
        <v>67658927</v>
      </c>
      <c r="D26" s="27" t="n">
        <v>69034738</v>
      </c>
      <c r="E26" s="27" t="n">
        <v>70396105</v>
      </c>
      <c r="F26" s="27" t="n">
        <v>71680014</v>
      </c>
      <c r="I26" s="28" t="s">
        <v>26</v>
      </c>
      <c r="J26" s="29"/>
      <c r="K26" s="30"/>
      <c r="L26" s="27" t="n">
        <v>64435000</v>
      </c>
      <c r="M26" s="27" t="n">
        <v>65739000</v>
      </c>
      <c r="N26" s="27" t="n">
        <v>67030000</v>
      </c>
      <c r="O26" s="27" t="n">
        <v>68236000</v>
      </c>
      <c r="Q26" s="31" t="s">
        <v>26</v>
      </c>
      <c r="R26" s="32" t="n">
        <f aca="false">(L26-C26)/C26</f>
        <v>-0.0476496915181643</v>
      </c>
      <c r="S26" s="32" t="n">
        <f aca="false">(M26-D26)/D26</f>
        <v>-0.0477402840291796</v>
      </c>
      <c r="T26" s="32" t="n">
        <f aca="false">(N26-E26)/E26</f>
        <v>-0.0478166370142212</v>
      </c>
      <c r="U26" s="32" t="n">
        <f aca="false">(O26-F26)/F26</f>
        <v>-0.0480470609283084</v>
      </c>
    </row>
    <row r="27" customFormat="false" ht="15" hidden="false" customHeight="false" outlineLevel="0" collapsed="false">
      <c r="A27" s="11"/>
      <c r="B27" s="33"/>
      <c r="C27" s="33"/>
      <c r="D27" s="33"/>
      <c r="E27" s="33"/>
      <c r="F27" s="33"/>
      <c r="I27" s="34" t="s">
        <v>10</v>
      </c>
      <c r="J27" s="29"/>
      <c r="K27" s="29"/>
      <c r="L27" s="35"/>
      <c r="M27" s="35"/>
      <c r="N27" s="35"/>
      <c r="O27" s="35"/>
      <c r="Q27" s="36"/>
      <c r="R27" s="37"/>
      <c r="S27" s="37"/>
      <c r="T27" s="37"/>
      <c r="U27" s="37"/>
    </row>
    <row r="28" customFormat="false" ht="29.25" hidden="false" customHeight="true" outlineLevel="0" collapsed="false">
      <c r="A28" s="0"/>
      <c r="B28" s="0"/>
      <c r="C28" s="0"/>
      <c r="D28" s="0"/>
      <c r="E28" s="0"/>
      <c r="I28" s="38" t="s">
        <v>27</v>
      </c>
      <c r="J28" s="39"/>
      <c r="K28" s="40"/>
      <c r="L28" s="27" t="n">
        <v>67658927</v>
      </c>
      <c r="M28" s="27" t="n">
        <v>69034738</v>
      </c>
      <c r="N28" s="27" t="n">
        <v>70396105</v>
      </c>
      <c r="O28" s="27" t="n">
        <v>71680014</v>
      </c>
      <c r="Q28" s="0"/>
      <c r="R28" s="0"/>
      <c r="S28" s="0"/>
      <c r="T28" s="0"/>
      <c r="U28" s="0"/>
    </row>
    <row r="29" customFormat="false" ht="15" hidden="false" customHeight="false" outlineLevel="0" collapsed="false">
      <c r="A29" s="0"/>
      <c r="B29" s="0"/>
      <c r="C29" s="0"/>
      <c r="D29" s="0"/>
      <c r="E29" s="0"/>
      <c r="I29" s="0"/>
      <c r="J29" s="0"/>
      <c r="K29" s="0"/>
      <c r="L29" s="0"/>
      <c r="M29" s="0"/>
      <c r="N29" s="0"/>
      <c r="O29" s="0"/>
      <c r="Q29" s="41"/>
      <c r="R29" s="41"/>
      <c r="S29" s="41"/>
      <c r="T29" s="41"/>
      <c r="U29" s="41"/>
    </row>
    <row r="30" customFormat="false" ht="15" hidden="false" customHeight="false" outlineLevel="0" collapsed="false">
      <c r="A30" s="0"/>
      <c r="B30" s="0"/>
      <c r="C30" s="0"/>
      <c r="D30" s="0"/>
      <c r="E30" s="0"/>
      <c r="I30" s="0"/>
      <c r="J30" s="0"/>
      <c r="K30" s="0"/>
      <c r="L30" s="0"/>
      <c r="M30" s="0"/>
      <c r="N30" s="0"/>
      <c r="O30" s="0"/>
      <c r="Q30" s="41"/>
      <c r="R30" s="41"/>
      <c r="S30" s="41"/>
      <c r="T30" s="41"/>
      <c r="U30" s="41"/>
    </row>
    <row r="31" customFormat="false" ht="15" hidden="false" customHeight="false" outlineLevel="0" collapsed="false">
      <c r="A31" s="0"/>
      <c r="B31" s="0"/>
      <c r="C31" s="0"/>
      <c r="D31" s="0"/>
      <c r="E31" s="0"/>
      <c r="I31" s="0"/>
      <c r="J31" s="0"/>
      <c r="K31" s="0"/>
      <c r="L31" s="0"/>
      <c r="M31" s="0"/>
      <c r="N31" s="0"/>
      <c r="O31" s="0"/>
      <c r="Q31" s="41"/>
      <c r="R31" s="41"/>
      <c r="S31" s="41"/>
      <c r="T31" s="41"/>
      <c r="U31" s="41"/>
    </row>
    <row r="32" customFormat="false" ht="15" hidden="false" customHeight="false" outlineLevel="0" collapsed="false">
      <c r="A32" s="10" t="s">
        <v>28</v>
      </c>
      <c r="B32" s="12" t="s">
        <v>29</v>
      </c>
      <c r="C32" s="12"/>
      <c r="D32" s="12"/>
      <c r="E32" s="12"/>
      <c r="I32" s="10" t="s">
        <v>28</v>
      </c>
      <c r="J32" s="0"/>
      <c r="K32" s="0"/>
      <c r="L32" s="12" t="s">
        <v>30</v>
      </c>
      <c r="M32" s="12"/>
      <c r="N32" s="12"/>
      <c r="O32" s="12"/>
      <c r="Q32" s="10" t="s">
        <v>28</v>
      </c>
      <c r="R32" s="12" t="s">
        <v>30</v>
      </c>
      <c r="S32" s="12"/>
      <c r="T32" s="12"/>
      <c r="U32" s="12"/>
    </row>
    <row r="33" customFormat="false" ht="15" hidden="false" customHeight="false" outlineLevel="0" collapsed="false">
      <c r="A33" s="0"/>
      <c r="B33" s="12" t="s">
        <v>31</v>
      </c>
      <c r="C33" s="12" t="s">
        <v>32</v>
      </c>
      <c r="D33" s="12" t="s">
        <v>33</v>
      </c>
      <c r="E33" s="14" t="s">
        <v>34</v>
      </c>
      <c r="I33" s="0"/>
      <c r="J33" s="0"/>
      <c r="K33" s="0"/>
      <c r="L33" s="12" t="s">
        <v>31</v>
      </c>
      <c r="M33" s="12" t="s">
        <v>32</v>
      </c>
      <c r="N33" s="12" t="s">
        <v>33</v>
      </c>
      <c r="O33" s="14" t="s">
        <v>34</v>
      </c>
      <c r="Q33" s="0"/>
      <c r="R33" s="12" t="s">
        <v>31</v>
      </c>
      <c r="S33" s="12" t="s">
        <v>32</v>
      </c>
      <c r="T33" s="12" t="s">
        <v>33</v>
      </c>
      <c r="U33" s="14" t="s">
        <v>34</v>
      </c>
    </row>
    <row r="34" customFormat="false" ht="15" hidden="false" customHeight="false" outlineLevel="0" collapsed="false">
      <c r="A34" s="17" t="s">
        <v>26</v>
      </c>
      <c r="B34" s="17" t="n">
        <v>1.6</v>
      </c>
      <c r="C34" s="17" t="n">
        <v>1.9</v>
      </c>
      <c r="D34" s="17" t="n">
        <v>1.7</v>
      </c>
      <c r="E34" s="18" t="n">
        <v>1.6</v>
      </c>
      <c r="I34" s="28" t="s">
        <v>26</v>
      </c>
      <c r="J34" s="42"/>
      <c r="K34" s="43"/>
      <c r="L34" s="17" t="n">
        <v>1.6</v>
      </c>
      <c r="M34" s="17" t="n">
        <v>1.3</v>
      </c>
      <c r="N34" s="17" t="n">
        <v>1.4</v>
      </c>
      <c r="O34" s="18" t="n">
        <v>1.7</v>
      </c>
      <c r="Q34" s="17" t="s">
        <v>26</v>
      </c>
      <c r="R34" s="17" t="n">
        <f aca="false">(L34-B34)</f>
        <v>0</v>
      </c>
      <c r="S34" s="17" t="n">
        <f aca="false">M34-C34</f>
        <v>-0.6</v>
      </c>
      <c r="T34" s="17" t="n">
        <f aca="false">N34-D34</f>
        <v>-0.3</v>
      </c>
      <c r="U34" s="18" t="n">
        <f aca="false">O34-E34</f>
        <v>0.1</v>
      </c>
    </row>
    <row r="35" customFormat="false" ht="15" hidden="false" customHeight="false" outlineLevel="0" collapsed="false">
      <c r="A35" s="11"/>
      <c r="B35" s="11"/>
      <c r="C35" s="11"/>
      <c r="D35" s="11"/>
      <c r="E35" s="19"/>
      <c r="I35" s="34" t="s">
        <v>10</v>
      </c>
      <c r="J35" s="42"/>
      <c r="K35" s="42"/>
      <c r="L35" s="42"/>
      <c r="M35" s="42"/>
      <c r="N35" s="42"/>
      <c r="O35" s="44"/>
      <c r="Q35" s="11"/>
      <c r="R35" s="11"/>
      <c r="S35" s="11"/>
      <c r="T35" s="11"/>
      <c r="U35" s="19"/>
    </row>
    <row r="36" customFormat="false" ht="15" hidden="false" customHeight="false" outlineLevel="0" collapsed="false">
      <c r="A36" s="0"/>
      <c r="B36" s="0"/>
      <c r="C36" s="0"/>
      <c r="D36" s="0"/>
      <c r="E36" s="0"/>
      <c r="I36" s="28" t="s">
        <v>35</v>
      </c>
      <c r="J36" s="42"/>
      <c r="K36" s="43"/>
      <c r="L36" s="45" t="n">
        <f aca="false">(L74/K74)^(1/(L60-K60))-1</f>
        <v>0.0158643028961296</v>
      </c>
      <c r="M36" s="45" t="n">
        <f aca="false">(M74/L74)^(1/(M60-L60))-1</f>
        <v>0.0122266810831355</v>
      </c>
      <c r="N36" s="45" t="n">
        <f aca="false">(N74/M74)^(1/(N60-M60))-1</f>
        <v>0.0156976562807643</v>
      </c>
      <c r="O36" s="45" t="n">
        <f aca="false">(O74/N74)^(1/(O60-N60))-1</f>
        <v>0.0199452699198692</v>
      </c>
      <c r="Q36" s="0"/>
      <c r="R36" s="0"/>
      <c r="S36" s="0"/>
      <c r="T36" s="0"/>
      <c r="U36" s="0"/>
    </row>
    <row r="37" customFormat="false" ht="15" hidden="false" customHeight="false" outlineLevel="0" collapsed="false">
      <c r="A37" s="0"/>
      <c r="B37" s="0"/>
      <c r="C37" s="0"/>
      <c r="D37" s="0"/>
      <c r="E37" s="0"/>
      <c r="I37" s="4" t="s">
        <v>36</v>
      </c>
      <c r="J37" s="0"/>
      <c r="K37" s="0"/>
      <c r="L37" s="0"/>
      <c r="M37" s="0"/>
      <c r="N37" s="0"/>
      <c r="O37" s="0"/>
      <c r="Q37" s="0"/>
      <c r="R37" s="0"/>
      <c r="S37" s="0"/>
      <c r="T37" s="0"/>
      <c r="U37" s="0"/>
    </row>
    <row r="38" customFormat="false" ht="15" hidden="false" customHeight="false" outlineLevel="0" collapsed="false">
      <c r="A38" s="0"/>
      <c r="B38" s="0"/>
      <c r="C38" s="0"/>
      <c r="D38" s="0"/>
      <c r="E38" s="0"/>
      <c r="I38" s="0"/>
      <c r="J38" s="0"/>
      <c r="K38" s="0"/>
      <c r="L38" s="0"/>
      <c r="M38" s="0"/>
      <c r="N38" s="0"/>
      <c r="O38" s="0"/>
      <c r="Q38" s="0"/>
      <c r="R38" s="0"/>
      <c r="S38" s="0"/>
      <c r="T38" s="0"/>
      <c r="U38" s="0"/>
    </row>
    <row r="39" customFormat="false" ht="15" hidden="false" customHeight="false" outlineLevel="0" collapsed="false">
      <c r="A39" s="0"/>
      <c r="B39" s="0"/>
      <c r="C39" s="0"/>
      <c r="D39" s="0"/>
      <c r="E39" s="0"/>
      <c r="I39" s="0"/>
      <c r="J39" s="0"/>
      <c r="K39" s="0"/>
      <c r="L39" s="0"/>
      <c r="M39" s="0"/>
      <c r="N39" s="0"/>
      <c r="O39" s="0"/>
      <c r="Q39" s="0"/>
      <c r="R39" s="0"/>
      <c r="S39" s="0"/>
      <c r="T39" s="0"/>
      <c r="U39" s="0"/>
    </row>
    <row r="40" customFormat="false" ht="15" hidden="false" customHeight="false" outlineLevel="0" collapsed="false">
      <c r="A40" s="10" t="s">
        <v>37</v>
      </c>
      <c r="B40" s="12" t="s">
        <v>38</v>
      </c>
      <c r="C40" s="12"/>
      <c r="D40" s="12"/>
      <c r="E40" s="12"/>
      <c r="I40" s="10" t="s">
        <v>37</v>
      </c>
      <c r="J40" s="0"/>
      <c r="K40" s="0"/>
      <c r="L40" s="12" t="s">
        <v>39</v>
      </c>
      <c r="M40" s="12"/>
      <c r="N40" s="12"/>
      <c r="O40" s="12"/>
      <c r="Q40" s="10" t="s">
        <v>37</v>
      </c>
      <c r="R40" s="12" t="s">
        <v>39</v>
      </c>
      <c r="S40" s="12"/>
      <c r="T40" s="12"/>
      <c r="U40" s="12"/>
    </row>
    <row r="41" customFormat="false" ht="15" hidden="false" customHeight="false" outlineLevel="0" collapsed="false">
      <c r="A41" s="0"/>
      <c r="B41" s="12" t="s">
        <v>31</v>
      </c>
      <c r="C41" s="12" t="s">
        <v>32</v>
      </c>
      <c r="D41" s="12" t="s">
        <v>33</v>
      </c>
      <c r="E41" s="14" t="s">
        <v>34</v>
      </c>
      <c r="I41" s="0"/>
      <c r="J41" s="0"/>
      <c r="K41" s="0"/>
      <c r="L41" s="12" t="s">
        <v>31</v>
      </c>
      <c r="M41" s="12" t="s">
        <v>32</v>
      </c>
      <c r="N41" s="12" t="s">
        <v>33</v>
      </c>
      <c r="O41" s="14" t="s">
        <v>34</v>
      </c>
      <c r="Q41" s="0"/>
      <c r="R41" s="12" t="s">
        <v>31</v>
      </c>
      <c r="S41" s="12" t="s">
        <v>32</v>
      </c>
      <c r="T41" s="12" t="s">
        <v>33</v>
      </c>
      <c r="U41" s="14" t="s">
        <v>34</v>
      </c>
    </row>
    <row r="42" customFormat="false" ht="15" hidden="false" customHeight="false" outlineLevel="0" collapsed="false">
      <c r="A42" s="17" t="s">
        <v>26</v>
      </c>
      <c r="B42" s="17" t="n">
        <v>1.2</v>
      </c>
      <c r="C42" s="17" t="n">
        <v>1.5</v>
      </c>
      <c r="D42" s="17" t="n">
        <v>1.3</v>
      </c>
      <c r="E42" s="18" t="n">
        <v>1.3</v>
      </c>
      <c r="I42" s="28" t="s">
        <v>26</v>
      </c>
      <c r="J42" s="42"/>
      <c r="K42" s="43"/>
      <c r="L42" s="17" t="n">
        <v>1.2</v>
      </c>
      <c r="M42" s="17" t="n">
        <v>0.9</v>
      </c>
      <c r="N42" s="17" t="n">
        <v>1</v>
      </c>
      <c r="O42" s="18" t="n">
        <v>1.3</v>
      </c>
      <c r="Q42" s="17" t="s">
        <v>26</v>
      </c>
      <c r="R42" s="17" t="n">
        <f aca="false">L42-B42</f>
        <v>0</v>
      </c>
      <c r="S42" s="17" t="n">
        <f aca="false">M42-C42</f>
        <v>-0.6</v>
      </c>
      <c r="T42" s="17" t="n">
        <f aca="false">N42-D42</f>
        <v>-0.3</v>
      </c>
      <c r="U42" s="17" t="n">
        <f aca="false">O42-E42</f>
        <v>0</v>
      </c>
    </row>
    <row r="43" customFormat="false" ht="15" hidden="false" customHeight="false" outlineLevel="0" collapsed="false">
      <c r="A43" s="0"/>
      <c r="B43" s="0"/>
      <c r="C43" s="0"/>
      <c r="D43" s="0"/>
      <c r="E43" s="0"/>
      <c r="I43" s="4" t="s">
        <v>10</v>
      </c>
      <c r="J43" s="0"/>
      <c r="K43" s="0"/>
      <c r="L43" s="0"/>
      <c r="M43" s="0"/>
      <c r="N43" s="0"/>
      <c r="O43" s="0"/>
      <c r="Q43" s="0"/>
      <c r="R43" s="0"/>
      <c r="S43" s="0"/>
      <c r="T43" s="0"/>
      <c r="U43" s="0"/>
    </row>
    <row r="44" customFormat="false" ht="15" hidden="false" customHeight="false" outlineLevel="0" collapsed="false">
      <c r="A44" s="0"/>
      <c r="B44" s="0"/>
      <c r="C44" s="0"/>
      <c r="D44" s="0"/>
      <c r="E44" s="0"/>
      <c r="I44" s="0"/>
      <c r="J44" s="0"/>
      <c r="K44" s="0"/>
      <c r="L44" s="0"/>
      <c r="M44" s="0"/>
      <c r="N44" s="0"/>
      <c r="O44" s="0"/>
      <c r="Q44" s="0"/>
      <c r="R44" s="0"/>
      <c r="S44" s="0"/>
      <c r="T44" s="0"/>
      <c r="U44" s="0"/>
    </row>
    <row r="45" customFormat="false" ht="15" hidden="false" customHeight="false" outlineLevel="0" collapsed="false">
      <c r="A45" s="10" t="s">
        <v>40</v>
      </c>
      <c r="B45" s="46" t="n">
        <v>1.3</v>
      </c>
      <c r="C45" s="0"/>
      <c r="D45" s="0"/>
      <c r="E45" s="0"/>
      <c r="I45" s="10" t="s">
        <v>40</v>
      </c>
      <c r="J45" s="0"/>
      <c r="K45" s="0"/>
      <c r="L45" s="46" t="n">
        <v>1.2</v>
      </c>
      <c r="M45" s="0"/>
      <c r="N45" s="0"/>
      <c r="O45" s="0"/>
      <c r="Q45" s="10" t="s">
        <v>40</v>
      </c>
      <c r="R45" s="47" t="n">
        <f aca="false">(L45-B45)/B45</f>
        <v>-0.076923076923077</v>
      </c>
      <c r="S45" s="0"/>
      <c r="T45" s="0"/>
      <c r="U45" s="0"/>
    </row>
    <row r="46" customFormat="false" ht="15" hidden="false" customHeight="false" outlineLevel="0" collapsed="false">
      <c r="A46" s="0"/>
      <c r="B46" s="0"/>
      <c r="C46" s="0"/>
      <c r="D46" s="0"/>
      <c r="E46" s="0"/>
      <c r="I46" s="0"/>
      <c r="J46" s="0"/>
      <c r="K46" s="0"/>
      <c r="L46" s="0"/>
      <c r="M46" s="0"/>
      <c r="N46" s="0"/>
      <c r="O46" s="0"/>
      <c r="Q46" s="0"/>
      <c r="R46" s="0"/>
      <c r="S46" s="0"/>
      <c r="T46" s="0"/>
      <c r="U46" s="0"/>
    </row>
    <row r="47" customFormat="false" ht="15" hidden="false" customHeight="false" outlineLevel="0" collapsed="false">
      <c r="A47" s="0"/>
      <c r="B47" s="0"/>
      <c r="C47" s="0"/>
      <c r="D47" s="0"/>
      <c r="E47" s="0"/>
      <c r="I47" s="0"/>
      <c r="J47" s="0"/>
      <c r="K47" s="0"/>
      <c r="L47" s="0"/>
      <c r="M47" s="0"/>
      <c r="N47" s="0"/>
      <c r="O47" s="0"/>
      <c r="Q47" s="0"/>
      <c r="R47" s="0"/>
      <c r="S47" s="0"/>
      <c r="T47" s="0"/>
      <c r="U47" s="0"/>
    </row>
    <row r="48" customFormat="false" ht="15" hidden="false" customHeight="false" outlineLevel="0" collapsed="false">
      <c r="A48" s="10" t="s">
        <v>41</v>
      </c>
      <c r="B48" s="12" t="s">
        <v>42</v>
      </c>
      <c r="C48" s="12"/>
      <c r="D48" s="12"/>
      <c r="E48" s="12"/>
      <c r="I48" s="10" t="s">
        <v>41</v>
      </c>
      <c r="J48" s="0"/>
      <c r="K48" s="0"/>
      <c r="L48" s="12" t="s">
        <v>42</v>
      </c>
      <c r="M48" s="12"/>
      <c r="N48" s="12"/>
      <c r="O48" s="12"/>
      <c r="Q48" s="10" t="s">
        <v>41</v>
      </c>
      <c r="R48" s="12" t="s">
        <v>42</v>
      </c>
      <c r="S48" s="12"/>
      <c r="T48" s="12"/>
      <c r="U48" s="12"/>
    </row>
    <row r="49" customFormat="false" ht="15" hidden="false" customHeight="false" outlineLevel="0" collapsed="false">
      <c r="A49" s="0"/>
      <c r="B49" s="12" t="s">
        <v>31</v>
      </c>
      <c r="C49" s="12" t="s">
        <v>32</v>
      </c>
      <c r="D49" s="12" t="s">
        <v>33</v>
      </c>
      <c r="E49" s="14" t="s">
        <v>34</v>
      </c>
      <c r="I49" s="0"/>
      <c r="J49" s="0"/>
      <c r="K49" s="0"/>
      <c r="L49" s="12" t="s">
        <v>31</v>
      </c>
      <c r="M49" s="12" t="s">
        <v>32</v>
      </c>
      <c r="N49" s="12" t="s">
        <v>33</v>
      </c>
      <c r="O49" s="14" t="s">
        <v>34</v>
      </c>
      <c r="Q49" s="0"/>
      <c r="R49" s="12" t="s">
        <v>31</v>
      </c>
      <c r="S49" s="12" t="s">
        <v>32</v>
      </c>
      <c r="T49" s="12" t="s">
        <v>33</v>
      </c>
      <c r="U49" s="14" t="s">
        <v>34</v>
      </c>
    </row>
    <row r="50" customFormat="false" ht="15" hidden="false" customHeight="false" outlineLevel="0" collapsed="false">
      <c r="A50" s="17" t="s">
        <v>26</v>
      </c>
      <c r="B50" s="17" t="n">
        <v>1.6</v>
      </c>
      <c r="C50" s="17" t="n">
        <v>2</v>
      </c>
      <c r="D50" s="17" t="n">
        <v>1.5</v>
      </c>
      <c r="E50" s="18" t="n">
        <v>1.3</v>
      </c>
      <c r="I50" s="28" t="s">
        <v>43</v>
      </c>
      <c r="J50" s="42"/>
      <c r="K50" s="43"/>
      <c r="L50" s="17" t="n">
        <v>1.4</v>
      </c>
      <c r="M50" s="17" t="n">
        <v>1</v>
      </c>
      <c r="N50" s="17" t="n">
        <v>1.1</v>
      </c>
      <c r="O50" s="18" t="n">
        <v>1.3</v>
      </c>
      <c r="Q50" s="17" t="s">
        <v>26</v>
      </c>
      <c r="R50" s="17" t="n">
        <f aca="false">L50-B50</f>
        <v>-0.2</v>
      </c>
      <c r="S50" s="17" t="n">
        <f aca="false">M50-C50</f>
        <v>-1</v>
      </c>
      <c r="T50" s="17" t="n">
        <f aca="false">N50-D50</f>
        <v>-0.4</v>
      </c>
      <c r="U50" s="17" t="n">
        <f aca="false">O50-E50</f>
        <v>0</v>
      </c>
    </row>
    <row r="51" customFormat="false" ht="15" hidden="false" customHeight="false" outlineLevel="0" collapsed="false">
      <c r="A51" s="11"/>
      <c r="B51" s="11"/>
      <c r="C51" s="11"/>
      <c r="D51" s="11"/>
      <c r="E51" s="19"/>
      <c r="I51" s="34" t="s">
        <v>10</v>
      </c>
      <c r="J51" s="42"/>
      <c r="K51" s="42"/>
      <c r="L51" s="42"/>
      <c r="M51" s="42"/>
      <c r="N51" s="42"/>
      <c r="O51" s="44"/>
      <c r="Q51" s="11"/>
      <c r="R51" s="11"/>
      <c r="S51" s="11"/>
      <c r="T51" s="11"/>
      <c r="U51" s="11"/>
    </row>
    <row r="52" customFormat="false" ht="15" hidden="false" customHeight="false" outlineLevel="0" collapsed="false">
      <c r="I52" s="28" t="s">
        <v>35</v>
      </c>
      <c r="J52" s="42"/>
      <c r="K52" s="43"/>
      <c r="L52" s="45" t="n">
        <f aca="false">(L72/K72)^(1/(L60-K60))-1</f>
        <v>0.0174047849073129</v>
      </c>
      <c r="M52" s="45" t="n">
        <f aca="false">(M72/L72)^(1/(M60-L60))-1</f>
        <v>0.0134970357457469</v>
      </c>
      <c r="N52" s="45" t="n">
        <f aca="false">(N72/M72)^(1/(N60-M60))-1</f>
        <v>0.0134978461546833</v>
      </c>
      <c r="O52" s="48" t="n">
        <f aca="false">(O72/N72)^(1/(O60-N60))-1</f>
        <v>0.0154249770120547</v>
      </c>
    </row>
    <row r="53" customFormat="false" ht="15" hidden="false" customHeight="false" outlineLevel="0" collapsed="false">
      <c r="I53" s="4" t="s">
        <v>36</v>
      </c>
      <c r="J53" s="0"/>
      <c r="K53" s="0"/>
      <c r="L53" s="0"/>
      <c r="M53" s="0"/>
      <c r="N53" s="0"/>
      <c r="O53" s="0"/>
    </row>
    <row r="54" customFormat="false" ht="15" hidden="false" customHeight="false" outlineLevel="0" collapsed="false">
      <c r="I54" s="0"/>
      <c r="J54" s="0"/>
      <c r="K54" s="0"/>
      <c r="L54" s="0"/>
      <c r="M54" s="0"/>
      <c r="N54" s="0"/>
      <c r="O54" s="0"/>
    </row>
    <row r="55" customFormat="false" ht="15" hidden="false" customHeight="false" outlineLevel="0" collapsed="false">
      <c r="I55" s="0"/>
      <c r="J55" s="0"/>
      <c r="K55" s="0"/>
      <c r="L55" s="0"/>
      <c r="M55" s="0"/>
      <c r="N55" s="0"/>
      <c r="O55" s="0"/>
    </row>
    <row r="56" customFormat="false" ht="15" hidden="false" customHeight="false" outlineLevel="0" collapsed="false">
      <c r="I56" s="10" t="s">
        <v>44</v>
      </c>
      <c r="J56" s="0"/>
      <c r="K56" s="0"/>
      <c r="L56" s="0"/>
      <c r="M56" s="0"/>
      <c r="N56" s="0"/>
      <c r="O56" s="0"/>
    </row>
    <row r="57" customFormat="false" ht="15" hidden="false" customHeight="false" outlineLevel="0" collapsed="false">
      <c r="I57" s="0"/>
      <c r="J57" s="0"/>
      <c r="K57" s="0"/>
      <c r="L57" s="0"/>
      <c r="M57" s="0"/>
      <c r="N57" s="0"/>
      <c r="O57" s="0"/>
    </row>
    <row r="58" customFormat="false" ht="15" hidden="false" customHeight="false" outlineLevel="0" collapsed="false">
      <c r="I58" s="4" t="s">
        <v>45</v>
      </c>
      <c r="J58" s="0"/>
      <c r="K58" s="0"/>
      <c r="L58" s="49"/>
      <c r="M58" s="49"/>
      <c r="N58" s="49"/>
      <c r="O58" s="49"/>
    </row>
    <row r="59" customFormat="false" ht="15" hidden="false" customHeight="false" outlineLevel="0" collapsed="false">
      <c r="I59" s="0"/>
      <c r="J59" s="0"/>
      <c r="K59" s="0"/>
      <c r="L59" s="0"/>
      <c r="M59" s="0"/>
      <c r="N59" s="0"/>
      <c r="O59" s="0"/>
    </row>
    <row r="60" customFormat="false" ht="15" hidden="false" customHeight="false" outlineLevel="0" collapsed="false">
      <c r="I60" s="50" t="s">
        <v>46</v>
      </c>
      <c r="J60" s="14" t="n">
        <v>2010</v>
      </c>
      <c r="K60" s="14" t="n">
        <v>2015</v>
      </c>
      <c r="L60" s="12" t="n">
        <v>2020</v>
      </c>
      <c r="M60" s="12" t="n">
        <v>2025</v>
      </c>
      <c r="N60" s="12" t="n">
        <v>2030</v>
      </c>
      <c r="O60" s="14" t="n">
        <v>2035</v>
      </c>
    </row>
    <row r="61" customFormat="false" ht="15" hidden="false" customHeight="false" outlineLevel="0" collapsed="false">
      <c r="I61" s="46" t="s">
        <v>47</v>
      </c>
      <c r="J61" s="46" t="n">
        <v>40750</v>
      </c>
      <c r="K61" s="51" t="n">
        <v>42127.0216428603</v>
      </c>
      <c r="L61" s="51" t="n">
        <v>44926.0177109401</v>
      </c>
      <c r="M61" s="51" t="n">
        <v>45965.0041466653</v>
      </c>
      <c r="N61" s="51" t="n">
        <v>48956.1298989726</v>
      </c>
      <c r="O61" s="51" t="n">
        <v>54015.5053531677</v>
      </c>
    </row>
    <row r="62" customFormat="false" ht="15" hidden="false" customHeight="false" outlineLevel="0" collapsed="false">
      <c r="I62" s="31" t="s">
        <v>48</v>
      </c>
      <c r="J62" s="51" t="n">
        <v>27215</v>
      </c>
      <c r="K62" s="51" t="n">
        <v>29089.2351143685</v>
      </c>
      <c r="L62" s="51" t="n">
        <v>31965.4372787449</v>
      </c>
      <c r="M62" s="51" t="n">
        <v>34567.9998532172</v>
      </c>
      <c r="N62" s="51" t="n">
        <v>37187.25508482</v>
      </c>
      <c r="O62" s="51" t="n">
        <v>39731.8192467229</v>
      </c>
    </row>
    <row r="63" customFormat="false" ht="15" hidden="false" customHeight="false" outlineLevel="0" collapsed="false">
      <c r="I63" s="31" t="s">
        <v>49</v>
      </c>
      <c r="J63" s="51" t="n">
        <v>35005</v>
      </c>
      <c r="K63" s="51" t="n">
        <v>38224.0243792684</v>
      </c>
      <c r="L63" s="51" t="n">
        <v>41859.5730498152</v>
      </c>
      <c r="M63" s="51" t="n">
        <v>44742.9575286859</v>
      </c>
      <c r="N63" s="51" t="n">
        <v>47854.1195274453</v>
      </c>
      <c r="O63" s="51" t="n">
        <v>51757.456359245</v>
      </c>
    </row>
    <row r="64" customFormat="false" ht="15" hidden="false" customHeight="false" outlineLevel="0" collapsed="false">
      <c r="I64" s="31" t="s">
        <v>50</v>
      </c>
      <c r="J64" s="51" t="n">
        <v>8155</v>
      </c>
      <c r="K64" s="51" t="n">
        <v>8599.56140826915</v>
      </c>
      <c r="L64" s="51" t="n">
        <v>9747.22151620094</v>
      </c>
      <c r="M64" s="51" t="n">
        <v>10920.8356005309</v>
      </c>
      <c r="N64" s="51" t="n">
        <v>12138.1586669569</v>
      </c>
      <c r="O64" s="51" t="n">
        <v>13578.2236697716</v>
      </c>
    </row>
    <row r="65" customFormat="false" ht="15" hidden="false" customHeight="false" outlineLevel="0" collapsed="false">
      <c r="I65" s="31" t="s">
        <v>51</v>
      </c>
      <c r="J65" s="51" t="n">
        <v>29446</v>
      </c>
      <c r="K65" s="51" t="n">
        <v>30017.9665538327</v>
      </c>
      <c r="L65" s="51" t="n">
        <v>31677.2015609006</v>
      </c>
      <c r="M65" s="51" t="n">
        <v>32707.186649229</v>
      </c>
      <c r="N65" s="51" t="n">
        <v>33848.5435356757</v>
      </c>
      <c r="O65" s="51" t="n">
        <v>35836.016032575</v>
      </c>
    </row>
    <row r="66" customFormat="false" ht="15" hidden="false" customHeight="false" outlineLevel="0" collapsed="false">
      <c r="I66" s="31" t="s">
        <v>52</v>
      </c>
      <c r="J66" s="51" t="n">
        <v>62216</v>
      </c>
      <c r="K66" s="51" t="n">
        <v>67399.4079357456</v>
      </c>
      <c r="L66" s="51" t="n">
        <v>74749.3849734657</v>
      </c>
      <c r="M66" s="51" t="n">
        <v>81497.4671683742</v>
      </c>
      <c r="N66" s="51" t="n">
        <v>88649.0695405938</v>
      </c>
      <c r="O66" s="51" t="n">
        <v>97318.2521369906</v>
      </c>
    </row>
    <row r="67" customFormat="false" ht="15" hidden="false" customHeight="false" outlineLevel="0" collapsed="false">
      <c r="I67" s="31" t="s">
        <v>53</v>
      </c>
      <c r="J67" s="51" t="n">
        <v>35567</v>
      </c>
      <c r="K67" s="51" t="n">
        <v>36702.2698987878</v>
      </c>
      <c r="L67" s="51" t="n">
        <v>38958.9107902151</v>
      </c>
      <c r="M67" s="51" t="n">
        <v>40395.2954813487</v>
      </c>
      <c r="N67" s="51" t="n">
        <v>42130.2270045522</v>
      </c>
      <c r="O67" s="51" t="n">
        <v>44410.0703869559</v>
      </c>
    </row>
    <row r="68" customFormat="false" ht="15" hidden="false" customHeight="false" outlineLevel="0" collapsed="false">
      <c r="I68" s="46" t="s">
        <v>54</v>
      </c>
      <c r="J68" s="51" t="n">
        <v>33961</v>
      </c>
      <c r="K68" s="51" t="n">
        <v>33464.6520547622</v>
      </c>
      <c r="L68" s="51" t="n">
        <v>35649.9738103983</v>
      </c>
      <c r="M68" s="51" t="n">
        <v>34171.9821235896</v>
      </c>
      <c r="N68" s="51" t="n">
        <v>35289.4981013684</v>
      </c>
      <c r="O68" s="51" t="n">
        <v>34881.6007832057</v>
      </c>
    </row>
    <row r="69" customFormat="false" ht="15" hidden="false" customHeight="false" outlineLevel="0" collapsed="false">
      <c r="I69" s="46" t="s">
        <v>55</v>
      </c>
      <c r="J69" s="51" t="n">
        <v>97800</v>
      </c>
      <c r="K69" s="51" t="n">
        <v>98550.000639563</v>
      </c>
      <c r="L69" s="51" t="n">
        <v>111801.357663909</v>
      </c>
      <c r="M69" s="51" t="n">
        <v>126309.407231978</v>
      </c>
      <c r="N69" s="51" t="n">
        <v>141160.38875025</v>
      </c>
      <c r="O69" s="51" t="n">
        <v>158044.924293531</v>
      </c>
    </row>
    <row r="70" customFormat="false" ht="15" hidden="false" customHeight="false" outlineLevel="0" collapsed="false">
      <c r="I70" s="46" t="s">
        <v>56</v>
      </c>
      <c r="J70" s="51" t="n">
        <v>1401618</v>
      </c>
      <c r="K70" s="51" t="n">
        <v>1451365.57704852</v>
      </c>
      <c r="L70" s="51" t="n">
        <v>1564495.91356518</v>
      </c>
      <c r="M70" s="51" t="n">
        <v>1658958.63957501</v>
      </c>
      <c r="N70" s="51" t="n">
        <v>1793934.48289091</v>
      </c>
      <c r="O70" s="51" t="n">
        <v>1988322.08585074</v>
      </c>
    </row>
    <row r="71" customFormat="false" ht="15" hidden="false" customHeight="false" outlineLevel="0" collapsed="false">
      <c r="I71" s="52"/>
      <c r="J71" s="53"/>
      <c r="K71" s="53"/>
      <c r="L71" s="53"/>
      <c r="M71" s="53"/>
      <c r="N71" s="53"/>
      <c r="O71" s="53"/>
    </row>
    <row r="72" customFormat="false" ht="15" hidden="false" customHeight="false" outlineLevel="0" collapsed="false">
      <c r="I72" s="54" t="s">
        <v>57</v>
      </c>
      <c r="J72" s="51" t="n">
        <v>197604</v>
      </c>
      <c r="K72" s="51" t="n">
        <v>210032.465290272</v>
      </c>
      <c r="L72" s="51" t="n">
        <v>228957.729169342</v>
      </c>
      <c r="M72" s="51" t="n">
        <v>244831.742281386</v>
      </c>
      <c r="N72" s="51" t="n">
        <v>261807.373360044</v>
      </c>
      <c r="O72" s="51" t="n">
        <v>282631.837832261</v>
      </c>
    </row>
    <row r="73" customFormat="false" ht="15" hidden="false" customHeight="false" outlineLevel="0" collapsed="false">
      <c r="I73" s="54" t="s">
        <v>58</v>
      </c>
      <c r="J73" s="51" t="n">
        <v>231565</v>
      </c>
      <c r="K73" s="51" t="n">
        <v>243497.117345034</v>
      </c>
      <c r="L73" s="51" t="n">
        <v>264607.702979741</v>
      </c>
      <c r="M73" s="51" t="n">
        <v>279003.724404976</v>
      </c>
      <c r="N73" s="51" t="n">
        <v>297096.871461412</v>
      </c>
      <c r="O73" s="51" t="n">
        <v>317513.438615467</v>
      </c>
    </row>
    <row r="74" customFormat="false" ht="15" hidden="false" customHeight="false" outlineLevel="0" collapsed="false">
      <c r="I74" s="54" t="s">
        <v>59</v>
      </c>
      <c r="J74" s="51" t="n">
        <v>1771733</v>
      </c>
      <c r="K74" s="51" t="n">
        <v>1835539.71667598</v>
      </c>
      <c r="L74" s="51" t="n">
        <v>1985830.99191977</v>
      </c>
      <c r="M74" s="51" t="n">
        <v>2110236.77535863</v>
      </c>
      <c r="N74" s="51" t="n">
        <v>2281147.87300154</v>
      </c>
      <c r="O74" s="51" t="n">
        <v>2517895.95411291</v>
      </c>
    </row>
  </sheetData>
  <mergeCells count="23">
    <mergeCell ref="A3:G3"/>
    <mergeCell ref="I3:M3"/>
    <mergeCell ref="N3:O3"/>
    <mergeCell ref="Q3:U3"/>
    <mergeCell ref="B6:F6"/>
    <mergeCell ref="L6:O6"/>
    <mergeCell ref="R6:U6"/>
    <mergeCell ref="C12:G12"/>
    <mergeCell ref="L12:O12"/>
    <mergeCell ref="R12:U12"/>
    <mergeCell ref="C19:G19"/>
    <mergeCell ref="L19:O19"/>
    <mergeCell ref="R19:U19"/>
    <mergeCell ref="Q29:U29"/>
    <mergeCell ref="B32:E32"/>
    <mergeCell ref="L32:O32"/>
    <mergeCell ref="R32:U32"/>
    <mergeCell ref="B40:E40"/>
    <mergeCell ref="L40:O40"/>
    <mergeCell ref="R40:U40"/>
    <mergeCell ref="B48:E48"/>
    <mergeCell ref="L48:O48"/>
    <mergeCell ref="R48:U4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1:106"/>
  <sheetViews>
    <sheetView windowProtection="true" showFormulas="false" showGridLines="true" showRowColHeaders="true" showZeros="true" rightToLeft="false" tabSelected="false" showOutlineSymbols="true" defaultGridColor="true" view="normal" topLeftCell="X1" colorId="64" zoomScale="90" zoomScaleNormal="90" zoomScalePageLayoutView="100" workbookViewId="0">
      <pane xSplit="0" ySplit="4" topLeftCell="A32" activePane="bottomLeft" state="frozen"/>
      <selection pane="topLeft" activeCell="X1" activeCellId="0" sqref="X1"/>
      <selection pane="bottomLeft" activeCell="AG102" activeCellId="1" sqref="AF33:AF34 AG102"/>
    </sheetView>
  </sheetViews>
  <sheetFormatPr defaultRowHeight="15"/>
  <cols>
    <col collapsed="false" hidden="false" max="1" min="1" style="5" width="42.8571428571429"/>
    <col collapsed="false" hidden="false" max="11" min="2" style="5" width="11.5714285714286"/>
    <col collapsed="false" hidden="false" max="12" min="12" style="5" width="11.4183673469388"/>
    <col collapsed="false" hidden="false" max="13" min="13" style="55" width="11.4183673469388"/>
    <col collapsed="false" hidden="false" max="15" min="14" style="56" width="11.4183673469388"/>
    <col collapsed="false" hidden="false" max="16" min="16" style="57" width="11.4183673469388"/>
    <col collapsed="false" hidden="false" max="17" min="17" style="5" width="11.5714285714286"/>
    <col collapsed="false" hidden="false" max="18" min="18" style="5" width="41.1479591836735"/>
    <col collapsed="false" hidden="false" max="29" min="19" style="5" width="11.5714285714286"/>
    <col collapsed="false" hidden="false" max="30" min="30" style="5" width="31.8571428571429"/>
    <col collapsed="false" hidden="false" max="1025" min="31" style="5" width="11.5714285714286"/>
  </cols>
  <sheetData>
    <row r="1" customFormat="false" ht="15" hidden="false" customHeight="false" outlineLevel="0" collapsed="false">
      <c r="A1" s="0"/>
      <c r="B1" s="0"/>
      <c r="C1" s="0"/>
      <c r="D1" s="0"/>
      <c r="E1" s="0"/>
      <c r="F1" s="0"/>
      <c r="G1" s="0"/>
      <c r="H1" s="0"/>
      <c r="I1" s="0"/>
      <c r="J1" s="0"/>
      <c r="K1" s="0"/>
      <c r="L1" s="0"/>
      <c r="M1" s="0"/>
      <c r="N1" s="0"/>
      <c r="O1" s="0"/>
      <c r="P1" s="0"/>
      <c r="Q1" s="0"/>
      <c r="R1" s="58" t="s">
        <v>60</v>
      </c>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0"/>
      <c r="C2" s="0"/>
      <c r="D2" s="0"/>
      <c r="E2" s="0"/>
      <c r="F2" s="0"/>
      <c r="G2" s="0"/>
      <c r="H2" s="0"/>
      <c r="I2" s="0"/>
      <c r="J2" s="0"/>
      <c r="K2" s="0"/>
      <c r="L2" s="0"/>
      <c r="M2" s="0"/>
      <c r="N2" s="0"/>
      <c r="O2" s="0"/>
      <c r="P2" s="0"/>
      <c r="Q2" s="0"/>
      <c r="R2" s="59" t="s">
        <v>61</v>
      </c>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0"/>
      <c r="B3" s="0"/>
      <c r="C3" s="0"/>
      <c r="D3" s="0"/>
      <c r="E3" s="0"/>
      <c r="F3" s="0"/>
      <c r="G3" s="0"/>
      <c r="H3" s="0"/>
      <c r="I3" s="0"/>
      <c r="J3" s="0"/>
      <c r="K3" s="0"/>
      <c r="L3" s="0"/>
      <c r="M3" s="0"/>
      <c r="N3" s="0"/>
      <c r="O3" s="0"/>
      <c r="P3" s="0"/>
      <c r="Q3" s="0"/>
      <c r="R3" s="60" t="s">
        <v>62</v>
      </c>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true" outlineLevel="0" collapsed="false">
      <c r="A4" s="6" t="s">
        <v>63</v>
      </c>
      <c r="B4" s="6"/>
      <c r="C4" s="6"/>
      <c r="D4" s="6"/>
      <c r="E4" s="6"/>
      <c r="F4" s="6"/>
      <c r="G4" s="6"/>
      <c r="H4" s="6"/>
      <c r="I4" s="6"/>
      <c r="J4" s="6"/>
      <c r="K4" s="6"/>
      <c r="L4" s="61"/>
      <c r="M4" s="0"/>
      <c r="N4" s="0"/>
      <c r="O4" s="0"/>
      <c r="P4" s="0"/>
      <c r="Q4" s="0"/>
      <c r="R4" s="6" t="s">
        <v>5</v>
      </c>
      <c r="S4" s="6"/>
      <c r="T4" s="6"/>
      <c r="U4" s="6"/>
      <c r="V4" s="6"/>
      <c r="W4" s="6"/>
      <c r="X4" s="6"/>
      <c r="Y4" s="6"/>
      <c r="Z4" s="6"/>
      <c r="AA4" s="6"/>
      <c r="AB4" s="6"/>
      <c r="AC4" s="0"/>
      <c r="AD4" s="6" t="s">
        <v>64</v>
      </c>
      <c r="AE4" s="6"/>
      <c r="AF4" s="6"/>
      <c r="AG4" s="6"/>
      <c r="AH4" s="6"/>
      <c r="AI4" s="6"/>
      <c r="AJ4" s="6"/>
      <c r="AK4" s="6"/>
      <c r="AL4" s="6"/>
      <c r="AM4" s="6"/>
      <c r="AN4" s="6"/>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false" outlineLevel="0" collapsed="false">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10" t="s">
        <v>65</v>
      </c>
      <c r="B9" s="0"/>
      <c r="C9" s="0"/>
      <c r="D9" s="0"/>
      <c r="E9" s="0"/>
      <c r="F9" s="0"/>
      <c r="G9" s="0"/>
      <c r="H9" s="0"/>
      <c r="I9" s="0"/>
      <c r="J9" s="0"/>
      <c r="K9" s="0"/>
      <c r="L9" s="0"/>
      <c r="M9" s="0"/>
      <c r="N9" s="0"/>
      <c r="O9" s="0"/>
      <c r="P9" s="0"/>
      <c r="Q9" s="0"/>
      <c r="R9" s="10" t="s">
        <v>66</v>
      </c>
      <c r="S9" s="0"/>
      <c r="T9" s="0"/>
      <c r="U9" s="0"/>
      <c r="V9" s="0"/>
      <c r="W9" s="0"/>
      <c r="X9" s="0"/>
      <c r="Y9" s="0"/>
      <c r="Z9" s="0"/>
      <c r="AA9" s="0"/>
      <c r="AB9" s="0"/>
      <c r="AC9" s="0"/>
      <c r="AD9" s="10" t="s">
        <v>66</v>
      </c>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75" hidden="false" customHeight="false" outlineLevel="0" collapsed="false">
      <c r="A10" s="0"/>
      <c r="B10" s="0"/>
      <c r="C10" s="0"/>
      <c r="D10" s="0"/>
      <c r="E10" s="0"/>
      <c r="F10" s="0"/>
      <c r="G10" s="0"/>
      <c r="H10" s="41" t="s">
        <v>67</v>
      </c>
      <c r="I10" s="41"/>
      <c r="J10" s="41" t="s">
        <v>68</v>
      </c>
      <c r="K10" s="41"/>
      <c r="L10" s="0"/>
      <c r="M10" s="62"/>
      <c r="N10" s="63"/>
      <c r="O10" s="63"/>
      <c r="P10" s="64"/>
      <c r="Q10" s="0"/>
      <c r="R10" s="0"/>
      <c r="S10" s="0"/>
      <c r="T10" s="0"/>
      <c r="U10" s="0"/>
      <c r="V10" s="0"/>
      <c r="W10" s="0"/>
      <c r="X10" s="0"/>
      <c r="Y10" s="41" t="s">
        <v>67</v>
      </c>
      <c r="Z10" s="41"/>
      <c r="AA10" s="41" t="s">
        <v>68</v>
      </c>
      <c r="AB10" s="41"/>
      <c r="AC10" s="0"/>
      <c r="AD10" s="0"/>
      <c r="AE10" s="0"/>
      <c r="AF10" s="0"/>
      <c r="AG10" s="0"/>
      <c r="AH10" s="0"/>
      <c r="AI10" s="0"/>
      <c r="AJ10" s="0"/>
      <c r="AK10" s="41" t="s">
        <v>67</v>
      </c>
      <c r="AL10" s="41"/>
      <c r="AM10" s="41" t="s">
        <v>68</v>
      </c>
      <c r="AN10" s="41"/>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5" hidden="false" customHeight="false" outlineLevel="0" collapsed="false">
      <c r="A11" s="65" t="s">
        <v>69</v>
      </c>
      <c r="B11" s="66" t="n">
        <v>2010</v>
      </c>
      <c r="C11" s="66" t="n">
        <v>2015</v>
      </c>
      <c r="D11" s="66" t="n">
        <v>2020</v>
      </c>
      <c r="E11" s="66" t="n">
        <v>2025</v>
      </c>
      <c r="F11" s="66" t="n">
        <v>2030</v>
      </c>
      <c r="G11" s="67" t="n">
        <v>2035</v>
      </c>
      <c r="H11" s="10" t="s">
        <v>70</v>
      </c>
      <c r="I11" s="10" t="s">
        <v>71</v>
      </c>
      <c r="J11" s="10" t="s">
        <v>70</v>
      </c>
      <c r="K11" s="10" t="s">
        <v>71</v>
      </c>
      <c r="L11" s="0"/>
      <c r="M11" s="0"/>
      <c r="N11" s="0"/>
      <c r="O11" s="0"/>
      <c r="P11" s="68"/>
      <c r="Q11" s="0"/>
      <c r="R11" s="65" t="s">
        <v>69</v>
      </c>
      <c r="S11" s="66" t="n">
        <v>2010</v>
      </c>
      <c r="T11" s="66" t="n">
        <v>2015</v>
      </c>
      <c r="U11" s="66" t="n">
        <v>2020</v>
      </c>
      <c r="V11" s="66" t="n">
        <v>2025</v>
      </c>
      <c r="W11" s="66" t="n">
        <v>2030</v>
      </c>
      <c r="X11" s="67" t="n">
        <v>2035</v>
      </c>
      <c r="Y11" s="10" t="s">
        <v>70</v>
      </c>
      <c r="Z11" s="10" t="s">
        <v>71</v>
      </c>
      <c r="AA11" s="10" t="s">
        <v>70</v>
      </c>
      <c r="AB11" s="10" t="s">
        <v>71</v>
      </c>
      <c r="AC11" s="0"/>
      <c r="AD11" s="65" t="s">
        <v>69</v>
      </c>
      <c r="AE11" s="66" t="n">
        <v>2010</v>
      </c>
      <c r="AF11" s="66" t="n">
        <v>2015</v>
      </c>
      <c r="AG11" s="66" t="n">
        <v>2020</v>
      </c>
      <c r="AH11" s="66" t="n">
        <v>2025</v>
      </c>
      <c r="AI11" s="66" t="n">
        <v>2030</v>
      </c>
      <c r="AJ11" s="67" t="n">
        <v>2035</v>
      </c>
      <c r="AK11" s="10" t="s">
        <v>70</v>
      </c>
      <c r="AL11" s="10" t="s">
        <v>71</v>
      </c>
      <c r="AM11" s="10" t="s">
        <v>70</v>
      </c>
      <c r="AN11" s="10" t="s">
        <v>71</v>
      </c>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75" hidden="false" customHeight="false" outlineLevel="0" collapsed="false">
      <c r="A12" s="69"/>
      <c r="B12" s="70"/>
      <c r="C12" s="70"/>
      <c r="D12" s="70"/>
      <c r="E12" s="70"/>
      <c r="F12" s="70"/>
      <c r="G12" s="71"/>
      <c r="H12" s="0"/>
      <c r="I12" s="0"/>
      <c r="J12" s="0"/>
      <c r="K12" s="0"/>
      <c r="L12" s="0"/>
      <c r="M12" s="0"/>
      <c r="N12" s="0"/>
      <c r="O12" s="0"/>
      <c r="P12" s="0"/>
      <c r="Q12" s="0"/>
      <c r="R12" s="69"/>
      <c r="S12" s="70"/>
      <c r="T12" s="70"/>
      <c r="U12" s="70"/>
      <c r="V12" s="70"/>
      <c r="W12" s="70"/>
      <c r="X12" s="71"/>
      <c r="Y12" s="0"/>
      <c r="Z12" s="0"/>
      <c r="AA12" s="0"/>
      <c r="AB12" s="0"/>
      <c r="AC12" s="0"/>
      <c r="AD12" s="69"/>
      <c r="AE12" s="70"/>
      <c r="AF12" s="70"/>
      <c r="AG12" s="70"/>
      <c r="AH12" s="70"/>
      <c r="AI12" s="70"/>
      <c r="AJ12" s="71"/>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75" hidden="false" customHeight="true" outlineLevel="0" collapsed="false">
      <c r="A13" s="69" t="s">
        <v>72</v>
      </c>
      <c r="B13" s="72" t="n">
        <v>15.414</v>
      </c>
      <c r="C13" s="72" t="n">
        <v>18.207</v>
      </c>
      <c r="D13" s="72" t="n">
        <v>21</v>
      </c>
      <c r="E13" s="72" t="n">
        <v>21</v>
      </c>
      <c r="F13" s="72" t="n">
        <v>21</v>
      </c>
      <c r="G13" s="73" t="n">
        <v>21</v>
      </c>
      <c r="H13" s="49" t="n">
        <f aca="false">(G13-B13)/B13</f>
        <v>0.362397820163488</v>
      </c>
      <c r="I13" s="49" t="n">
        <f aca="false">(G13-C13)/C13</f>
        <v>0.153402537485582</v>
      </c>
      <c r="J13" s="49" t="n">
        <f aca="false">(G13/B13)^(1/25)-1</f>
        <v>0.0124466730457269</v>
      </c>
      <c r="K13" s="49" t="n">
        <f aca="false">(G13/C13)^(1/20)-1</f>
        <v>0.00716133570602584</v>
      </c>
      <c r="L13" s="0"/>
      <c r="M13" s="74" t="s">
        <v>73</v>
      </c>
      <c r="N13" s="74"/>
      <c r="O13" s="74"/>
      <c r="P13" s="74"/>
      <c r="Q13" s="0"/>
      <c r="R13" s="69" t="s">
        <v>72</v>
      </c>
      <c r="S13" s="72" t="n">
        <v>15.414</v>
      </c>
      <c r="T13" s="75" t="n">
        <v>18.207</v>
      </c>
      <c r="U13" s="75" t="n">
        <v>21</v>
      </c>
      <c r="V13" s="75" t="n">
        <v>21</v>
      </c>
      <c r="W13" s="75" t="n">
        <v>21</v>
      </c>
      <c r="X13" s="76" t="n">
        <v>21</v>
      </c>
      <c r="Y13" s="49" t="n">
        <f aca="false">(X13-S13)/S13</f>
        <v>0.362397820163488</v>
      </c>
      <c r="Z13" s="49" t="n">
        <f aca="false">(X13-T13)/T13</f>
        <v>0.153402537485582</v>
      </c>
      <c r="AA13" s="49" t="n">
        <f aca="false">(X13/S13)^(1/25)-1</f>
        <v>0.0124466730457269</v>
      </c>
      <c r="AB13" s="49" t="n">
        <f aca="false">(X13/T13)^(1/20)-1</f>
        <v>0.00716133570602584</v>
      </c>
      <c r="AC13" s="0"/>
      <c r="AD13" s="69" t="s">
        <v>72</v>
      </c>
      <c r="AE13" s="72" t="n">
        <v>15.414</v>
      </c>
      <c r="AF13" s="75" t="n">
        <v>18.207</v>
      </c>
      <c r="AG13" s="75" t="n">
        <v>21</v>
      </c>
      <c r="AH13" s="75" t="n">
        <v>21</v>
      </c>
      <c r="AI13" s="75" t="n">
        <v>21</v>
      </c>
      <c r="AJ13" s="76" t="n">
        <v>21</v>
      </c>
      <c r="AK13" s="49" t="n">
        <f aca="false">(AJ13-AE13)/AE13</f>
        <v>0.362397820163488</v>
      </c>
      <c r="AL13" s="49" t="n">
        <f aca="false">(AJ13-AF13)/AF13</f>
        <v>0.153402537485582</v>
      </c>
      <c r="AM13" s="49" t="n">
        <f aca="false">(AJ13/AE13)^(1/25)-1</f>
        <v>0.0124466730457269</v>
      </c>
      <c r="AN13" s="49" t="n">
        <f aca="false">(AJ13/AF13)^(1/20)-1</f>
        <v>0.00716133570602584</v>
      </c>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6.25" hidden="false" customHeight="false" outlineLevel="0" collapsed="false">
      <c r="A14" s="77" t="s">
        <v>74</v>
      </c>
      <c r="B14" s="72" t="n">
        <v>5.601</v>
      </c>
      <c r="C14" s="72" t="n">
        <v>6.8005</v>
      </c>
      <c r="D14" s="72" t="n">
        <v>8</v>
      </c>
      <c r="E14" s="72" t="n">
        <v>8</v>
      </c>
      <c r="F14" s="72" t="n">
        <v>8</v>
      </c>
      <c r="G14" s="73" t="n">
        <v>8</v>
      </c>
      <c r="H14" s="49" t="n">
        <f aca="false">(G14-B14)/B14</f>
        <v>0.428316372076415</v>
      </c>
      <c r="I14" s="49" t="n">
        <f aca="false">(G14-C14)/C14</f>
        <v>0.176384089405191</v>
      </c>
      <c r="J14" s="49" t="n">
        <f aca="false">(G14/B14)^(1/25)-1</f>
        <v>0.0143620122806263</v>
      </c>
      <c r="K14" s="49" t="n">
        <f aca="false">(G14/C14)^(1/20)-1</f>
        <v>0.00815534526328676</v>
      </c>
      <c r="L14" s="0"/>
      <c r="M14" s="74"/>
      <c r="N14" s="74"/>
      <c r="O14" s="74"/>
      <c r="P14" s="74"/>
      <c r="Q14" s="0"/>
      <c r="R14" s="77" t="s">
        <v>74</v>
      </c>
      <c r="S14" s="72" t="n">
        <v>5.601</v>
      </c>
      <c r="T14" s="75" t="n">
        <v>6.8005</v>
      </c>
      <c r="U14" s="75" t="n">
        <v>8</v>
      </c>
      <c r="V14" s="75" t="n">
        <v>8</v>
      </c>
      <c r="W14" s="75" t="n">
        <v>8</v>
      </c>
      <c r="X14" s="76" t="n">
        <v>8</v>
      </c>
      <c r="Y14" s="49" t="n">
        <f aca="false">(X14-S14)/S14</f>
        <v>0.428316372076415</v>
      </c>
      <c r="Z14" s="49" t="n">
        <f aca="false">(X14-T14)/T14</f>
        <v>0.176384089405191</v>
      </c>
      <c r="AA14" s="49" t="n">
        <f aca="false">(X14/S14)^(1/25)-1</f>
        <v>0.0143620122806263</v>
      </c>
      <c r="AB14" s="49" t="n">
        <f aca="false">(X14/T14)^(1/20)-1</f>
        <v>0.00815534526328676</v>
      </c>
      <c r="AC14" s="0"/>
      <c r="AD14" s="77" t="s">
        <v>74</v>
      </c>
      <c r="AE14" s="72" t="n">
        <v>5.601</v>
      </c>
      <c r="AF14" s="75" t="n">
        <v>6.8005</v>
      </c>
      <c r="AG14" s="75" t="n">
        <v>8</v>
      </c>
      <c r="AH14" s="75" t="n">
        <v>8</v>
      </c>
      <c r="AI14" s="75" t="n">
        <v>8</v>
      </c>
      <c r="AJ14" s="76" t="n">
        <v>8</v>
      </c>
      <c r="AK14" s="49" t="n">
        <f aca="false">(AJ14-AE14)/AE14</f>
        <v>0.428316372076415</v>
      </c>
      <c r="AL14" s="49" t="n">
        <f aca="false">(AJ14-AF14)/AF14</f>
        <v>0.176384089405191</v>
      </c>
      <c r="AM14" s="49" t="n">
        <f aca="false">(AJ14/AE14)^(1/25)-1</f>
        <v>0.0143620122806263</v>
      </c>
      <c r="AN14" s="49" t="n">
        <f aca="false">(AJ14/AF14)^(1/20)-1</f>
        <v>0.00815534526328676</v>
      </c>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75" hidden="false" customHeight="false" outlineLevel="0" collapsed="false">
      <c r="A15" s="69" t="s">
        <v>75</v>
      </c>
      <c r="B15" s="72" t="n">
        <v>0.5129</v>
      </c>
      <c r="C15" s="72" t="n">
        <v>0.5714</v>
      </c>
      <c r="D15" s="72" t="n">
        <v>0.63</v>
      </c>
      <c r="E15" s="72" t="n">
        <v>0.63</v>
      </c>
      <c r="F15" s="72" t="n">
        <v>0.63</v>
      </c>
      <c r="G15" s="73" t="n">
        <v>0.63</v>
      </c>
      <c r="H15" s="49" t="n">
        <f aca="false">(G15-B15)/B15</f>
        <v>0.228309612010138</v>
      </c>
      <c r="I15" s="49" t="n">
        <f aca="false">(G15-C15)/C15</f>
        <v>0.102555127756388</v>
      </c>
      <c r="J15" s="49" t="n">
        <f aca="false">(G15/B15)^(1/25)-1</f>
        <v>0.00825947984122277</v>
      </c>
      <c r="K15" s="49" t="n">
        <f aca="false">(G15/C15)^(1/20)-1</f>
        <v>0.00489345049180545</v>
      </c>
      <c r="L15" s="0"/>
      <c r="M15" s="74"/>
      <c r="N15" s="74"/>
      <c r="O15" s="74"/>
      <c r="P15" s="74"/>
      <c r="Q15" s="0"/>
      <c r="R15" s="69" t="s">
        <v>75</v>
      </c>
      <c r="S15" s="72" t="n">
        <v>0.5129</v>
      </c>
      <c r="T15" s="75" t="n">
        <v>0.5714</v>
      </c>
      <c r="U15" s="75" t="n">
        <v>0.63</v>
      </c>
      <c r="V15" s="75" t="n">
        <v>0.63</v>
      </c>
      <c r="W15" s="75" t="n">
        <v>0.63</v>
      </c>
      <c r="X15" s="76" t="n">
        <v>0.63</v>
      </c>
      <c r="Y15" s="49" t="n">
        <f aca="false">(X15-S15)/S15</f>
        <v>0.228309612010138</v>
      </c>
      <c r="Z15" s="49" t="n">
        <f aca="false">(X15-T15)/T15</f>
        <v>0.102555127756388</v>
      </c>
      <c r="AA15" s="49" t="n">
        <f aca="false">(X15/S15)^(1/25)-1</f>
        <v>0.00825947984122277</v>
      </c>
      <c r="AB15" s="49" t="n">
        <f aca="false">(X15/T15)^(1/20)-1</f>
        <v>0.00489345049180545</v>
      </c>
      <c r="AC15" s="0"/>
      <c r="AD15" s="69" t="s">
        <v>75</v>
      </c>
      <c r="AE15" s="72" t="n">
        <v>0.5129</v>
      </c>
      <c r="AF15" s="75" t="n">
        <v>0.5714</v>
      </c>
      <c r="AG15" s="75" t="n">
        <v>0.63</v>
      </c>
      <c r="AH15" s="75" t="n">
        <v>0.63</v>
      </c>
      <c r="AI15" s="75" t="n">
        <v>0.63</v>
      </c>
      <c r="AJ15" s="76" t="n">
        <v>0.63</v>
      </c>
      <c r="AK15" s="49" t="n">
        <f aca="false">(AJ15-AE15)/AE15</f>
        <v>0.228309612010138</v>
      </c>
      <c r="AL15" s="49" t="n">
        <f aca="false">(AJ15-AF15)/AF15</f>
        <v>0.102555127756388</v>
      </c>
      <c r="AM15" s="49" t="n">
        <f aca="false">(AJ15/AE15)^(1/25)-1</f>
        <v>0.00825947984122277</v>
      </c>
      <c r="AN15" s="49" t="n">
        <f aca="false">(AJ15/AF15)^(1/20)-1</f>
        <v>0.00489345049180545</v>
      </c>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75" hidden="false" customHeight="false" outlineLevel="0" collapsed="false">
      <c r="A16" s="69" t="s">
        <v>76</v>
      </c>
      <c r="B16" s="72" t="n">
        <v>2.338</v>
      </c>
      <c r="C16" s="72" t="n">
        <v>2.338</v>
      </c>
      <c r="D16" s="72" t="n">
        <v>2.338</v>
      </c>
      <c r="E16" s="72" t="n">
        <v>2.338</v>
      </c>
      <c r="F16" s="72" t="n">
        <v>2.338</v>
      </c>
      <c r="G16" s="73" t="n">
        <v>2.338</v>
      </c>
      <c r="H16" s="49" t="n">
        <f aca="false">(G16-B16)/B16</f>
        <v>0</v>
      </c>
      <c r="I16" s="49" t="n">
        <f aca="false">(G16-C16)/C16</f>
        <v>0</v>
      </c>
      <c r="J16" s="49" t="n">
        <f aca="false">(G16/B16)^(1/25)-1</f>
        <v>0</v>
      </c>
      <c r="K16" s="49" t="n">
        <f aca="false">(G16/C16)^(1/20)-1</f>
        <v>0</v>
      </c>
      <c r="L16" s="0"/>
      <c r="M16" s="74"/>
      <c r="N16" s="74"/>
      <c r="O16" s="74"/>
      <c r="P16" s="74"/>
      <c r="Q16" s="0"/>
      <c r="R16" s="69" t="s">
        <v>76</v>
      </c>
      <c r="S16" s="72" t="n">
        <v>2.338</v>
      </c>
      <c r="T16" s="78" t="n">
        <v>2.3</v>
      </c>
      <c r="U16" s="78" t="n">
        <v>2.3</v>
      </c>
      <c r="V16" s="78" t="n">
        <v>2.3</v>
      </c>
      <c r="W16" s="78" t="n">
        <v>2.3</v>
      </c>
      <c r="X16" s="79" t="n">
        <v>2.3</v>
      </c>
      <c r="Y16" s="49" t="n">
        <f aca="false">(X16-S16)/S16</f>
        <v>-0.0162532078699744</v>
      </c>
      <c r="Z16" s="49" t="n">
        <f aca="false">(X16-T16)/T16</f>
        <v>0</v>
      </c>
      <c r="AA16" s="49" t="n">
        <f aca="false">(X16/S16)^(1/25)-1</f>
        <v>-0.000655254831318008</v>
      </c>
      <c r="AB16" s="49" t="n">
        <f aca="false">(X16/T16)^(1/20)-1</f>
        <v>0</v>
      </c>
      <c r="AC16" s="0"/>
      <c r="AD16" s="69" t="s">
        <v>76</v>
      </c>
      <c r="AE16" s="72" t="n">
        <v>2.338</v>
      </c>
      <c r="AF16" s="78" t="n">
        <v>2.3</v>
      </c>
      <c r="AG16" s="78" t="n">
        <v>2.3</v>
      </c>
      <c r="AH16" s="78" t="n">
        <v>2.3</v>
      </c>
      <c r="AI16" s="78" t="n">
        <v>2.3</v>
      </c>
      <c r="AJ16" s="79" t="n">
        <v>2.3</v>
      </c>
      <c r="AK16" s="49" t="n">
        <f aca="false">(AJ16-AE16)/AE16</f>
        <v>-0.0162532078699744</v>
      </c>
      <c r="AL16" s="49" t="n">
        <f aca="false">(AJ16-AF16)/AF16</f>
        <v>0</v>
      </c>
      <c r="AM16" s="49" t="n">
        <f aca="false">(AJ16/AE16)^(1/25)-1</f>
        <v>-0.000655254831318008</v>
      </c>
      <c r="AN16" s="49" t="n">
        <f aca="false">(AJ16/AF16)^(1/20)-1</f>
        <v>0</v>
      </c>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75" hidden="false" customHeight="false" outlineLevel="0" collapsed="false">
      <c r="A17" s="69" t="s">
        <v>77</v>
      </c>
      <c r="B17" s="72" t="n">
        <v>1.132</v>
      </c>
      <c r="C17" s="72" t="n">
        <v>1</v>
      </c>
      <c r="D17" s="72" t="n">
        <v>1</v>
      </c>
      <c r="E17" s="72" t="n">
        <v>1</v>
      </c>
      <c r="F17" s="72" t="n">
        <v>1</v>
      </c>
      <c r="G17" s="73" t="n">
        <v>1</v>
      </c>
      <c r="H17" s="49" t="n">
        <f aca="false">(G17-B17)/B17</f>
        <v>-0.11660777385159</v>
      </c>
      <c r="I17" s="49" t="n">
        <f aca="false">(G17-C17)/C17</f>
        <v>0</v>
      </c>
      <c r="J17" s="49" t="n">
        <f aca="false">(G17/B17)^(1/25)-1</f>
        <v>-0.00494716147793695</v>
      </c>
      <c r="K17" s="49" t="n">
        <f aca="false">(G17/C17)^(1/20)-1</f>
        <v>0</v>
      </c>
      <c r="L17" s="0"/>
      <c r="M17" s="74"/>
      <c r="N17" s="74"/>
      <c r="O17" s="74"/>
      <c r="P17" s="74"/>
      <c r="Q17" s="0"/>
      <c r="R17" s="69" t="s">
        <v>77</v>
      </c>
      <c r="S17" s="72" t="n">
        <v>1.132</v>
      </c>
      <c r="T17" s="78" t="n">
        <v>1</v>
      </c>
      <c r="U17" s="78" t="n">
        <v>1.1</v>
      </c>
      <c r="V17" s="78" t="n">
        <v>1.15</v>
      </c>
      <c r="W17" s="78" t="n">
        <v>1.2</v>
      </c>
      <c r="X17" s="79" t="n">
        <v>1.2</v>
      </c>
      <c r="Y17" s="49" t="n">
        <f aca="false">(X17-S17)/S17</f>
        <v>0.0600706713780919</v>
      </c>
      <c r="Z17" s="49" t="n">
        <f aca="false">(X17-T17)/T17</f>
        <v>0.2</v>
      </c>
      <c r="AA17" s="49" t="n">
        <f aca="false">(X17/S17)^(1/25)-1</f>
        <v>0.00233614763091894</v>
      </c>
      <c r="AB17" s="49" t="n">
        <f aca="false">(X17/T17)^(1/20)-1</f>
        <v>0.00915775582761302</v>
      </c>
      <c r="AC17" s="0"/>
      <c r="AD17" s="69" t="s">
        <v>77</v>
      </c>
      <c r="AE17" s="72" t="n">
        <v>1.132</v>
      </c>
      <c r="AF17" s="78" t="n">
        <v>1</v>
      </c>
      <c r="AG17" s="78" t="n">
        <v>1.1</v>
      </c>
      <c r="AH17" s="78" t="n">
        <v>1.15</v>
      </c>
      <c r="AI17" s="78" t="n">
        <v>1.2</v>
      </c>
      <c r="AJ17" s="79" t="n">
        <v>1.2</v>
      </c>
      <c r="AK17" s="49" t="n">
        <f aca="false">(AJ17-AE17)/AE17</f>
        <v>0.0600706713780919</v>
      </c>
      <c r="AL17" s="49" t="n">
        <f aca="false">(AJ17-AF17)/AF17</f>
        <v>0.2</v>
      </c>
      <c r="AM17" s="49" t="n">
        <f aca="false">(AJ17/AE17)^(1/25)-1</f>
        <v>0.00233614763091894</v>
      </c>
      <c r="AN17" s="49" t="n">
        <f aca="false">(AJ17/AF17)^(1/20)-1</f>
        <v>0.00915775582761302</v>
      </c>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75" hidden="false" customHeight="false" outlineLevel="0" collapsed="false">
      <c r="A18" s="69" t="s">
        <v>78</v>
      </c>
      <c r="B18" s="72" t="n">
        <v>0.8102</v>
      </c>
      <c r="C18" s="72" t="n">
        <v>0.8102</v>
      </c>
      <c r="D18" s="72" t="n">
        <v>0.8102</v>
      </c>
      <c r="E18" s="72" t="n">
        <v>0.8102</v>
      </c>
      <c r="F18" s="72" t="n">
        <v>0.8102</v>
      </c>
      <c r="G18" s="73" t="n">
        <v>0.8102</v>
      </c>
      <c r="H18" s="49" t="n">
        <f aca="false">(G18-B18)/B18</f>
        <v>0</v>
      </c>
      <c r="I18" s="49" t="n">
        <f aca="false">(G18-C18)/C18</f>
        <v>0</v>
      </c>
      <c r="J18" s="49" t="n">
        <f aca="false">(G18/B18)^(1/25)-1</f>
        <v>0</v>
      </c>
      <c r="K18" s="49" t="n">
        <f aca="false">(G18/C18)^(1/20)-1</f>
        <v>0</v>
      </c>
      <c r="L18" s="0"/>
      <c r="M18" s="0"/>
      <c r="N18" s="0"/>
      <c r="O18" s="0"/>
      <c r="P18" s="0"/>
      <c r="Q18" s="0"/>
      <c r="R18" s="69" t="s">
        <v>78</v>
      </c>
      <c r="S18" s="72" t="n">
        <v>0.8102</v>
      </c>
      <c r="T18" s="78" t="n">
        <v>0.9</v>
      </c>
      <c r="U18" s="78" t="n">
        <v>0.92</v>
      </c>
      <c r="V18" s="78" t="n">
        <v>0.95</v>
      </c>
      <c r="W18" s="78" t="n">
        <v>0.97</v>
      </c>
      <c r="X18" s="79" t="n">
        <v>1</v>
      </c>
      <c r="Y18" s="49" t="n">
        <f aca="false">(X18-S18)/S18</f>
        <v>0.234263144902493</v>
      </c>
      <c r="Z18" s="49" t="n">
        <f aca="false">(X18-T18)/T18</f>
        <v>0.111111111111111</v>
      </c>
      <c r="AA18" s="49" t="n">
        <f aca="false">(X18/S18)^(1/25)-1</f>
        <v>0.00845450508650392</v>
      </c>
      <c r="AB18" s="49" t="n">
        <f aca="false">(X18/T18)^(1/20)-1</f>
        <v>0.00528192622929979</v>
      </c>
      <c r="AC18" s="0"/>
      <c r="AD18" s="69" t="s">
        <v>78</v>
      </c>
      <c r="AE18" s="72" t="n">
        <v>0.8102</v>
      </c>
      <c r="AF18" s="78" t="n">
        <v>0.9</v>
      </c>
      <c r="AG18" s="78" t="n">
        <v>0.92</v>
      </c>
      <c r="AH18" s="78" t="n">
        <v>0.95</v>
      </c>
      <c r="AI18" s="78" t="n">
        <v>0.97</v>
      </c>
      <c r="AJ18" s="79" t="n">
        <v>1</v>
      </c>
      <c r="AK18" s="49" t="n">
        <f aca="false">(AJ18-AE18)/AE18</f>
        <v>0.234263144902493</v>
      </c>
      <c r="AL18" s="49" t="n">
        <f aca="false">(AJ18-AF18)/AF18</f>
        <v>0.111111111111111</v>
      </c>
      <c r="AM18" s="49" t="n">
        <f aca="false">(AJ18/AE18)^(1/25)-1</f>
        <v>0.00845450508650392</v>
      </c>
      <c r="AN18" s="49" t="n">
        <f aca="false">(AJ18/AF18)^(1/20)-1</f>
        <v>0.00528192622929979</v>
      </c>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75" hidden="false" customHeight="false" outlineLevel="0" collapsed="false">
      <c r="A19" s="69" t="s">
        <v>79</v>
      </c>
      <c r="B19" s="72" t="n">
        <v>14.901</v>
      </c>
      <c r="C19" s="72" t="n">
        <v>15.3208</v>
      </c>
      <c r="D19" s="72" t="n">
        <v>15.7406</v>
      </c>
      <c r="E19" s="72" t="n">
        <v>16.1604</v>
      </c>
      <c r="F19" s="72" t="n">
        <v>16.5802</v>
      </c>
      <c r="G19" s="73" t="n">
        <v>17</v>
      </c>
      <c r="H19" s="49" t="n">
        <f aca="false">(G19-B19)/B19</f>
        <v>0.140863029326891</v>
      </c>
      <c r="I19" s="49" t="n">
        <f aca="false">(G19-C19)/C19</f>
        <v>0.109602631716359</v>
      </c>
      <c r="J19" s="49" t="n">
        <f aca="false">(G19/B19)^(1/25)-1</f>
        <v>0.00528531904908514</v>
      </c>
      <c r="K19" s="49" t="n">
        <f aca="false">(G19/C19)^(1/20)-1</f>
        <v>0.00521364206586128</v>
      </c>
      <c r="L19" s="0"/>
      <c r="M19" s="0"/>
      <c r="N19" s="0"/>
      <c r="O19" s="0"/>
      <c r="P19" s="0"/>
      <c r="Q19" s="0"/>
      <c r="R19" s="69" t="s">
        <v>79</v>
      </c>
      <c r="S19" s="72" t="n">
        <v>14.901</v>
      </c>
      <c r="T19" s="80" t="n">
        <v>12.5</v>
      </c>
      <c r="U19" s="80" t="n">
        <v>14</v>
      </c>
      <c r="V19" s="80" t="n">
        <v>15</v>
      </c>
      <c r="W19" s="80" t="n">
        <v>16</v>
      </c>
      <c r="X19" s="81" t="n">
        <v>17</v>
      </c>
      <c r="Y19" s="49" t="n">
        <f aca="false">(X19-S19)/S19</f>
        <v>0.140863029326891</v>
      </c>
      <c r="Z19" s="49" t="n">
        <f aca="false">(X19-T19)/T19</f>
        <v>0.36</v>
      </c>
      <c r="AA19" s="49" t="n">
        <f aca="false">(X19/S19)^(1/25)-1</f>
        <v>0.00528531904908514</v>
      </c>
      <c r="AB19" s="49" t="n">
        <f aca="false">(X19/T19)^(1/20)-1</f>
        <v>0.0154930265337503</v>
      </c>
      <c r="AC19" s="0"/>
      <c r="AD19" s="69" t="s">
        <v>79</v>
      </c>
      <c r="AE19" s="72" t="n">
        <v>14.901</v>
      </c>
      <c r="AF19" s="80" t="n">
        <v>12.5</v>
      </c>
      <c r="AG19" s="80" t="n">
        <v>14</v>
      </c>
      <c r="AH19" s="80" t="n">
        <v>15</v>
      </c>
      <c r="AI19" s="80" t="n">
        <v>16</v>
      </c>
      <c r="AJ19" s="81" t="n">
        <v>17</v>
      </c>
      <c r="AK19" s="49" t="n">
        <f aca="false">(AJ19-AE19)/AE19</f>
        <v>0.140863029326891</v>
      </c>
      <c r="AL19" s="49" t="n">
        <f aca="false">(AJ19-AF19)/AF19</f>
        <v>0.36</v>
      </c>
      <c r="AM19" s="49" t="n">
        <f aca="false">(AJ19/AE19)^(1/25)-1</f>
        <v>0.00528531904908514</v>
      </c>
      <c r="AN19" s="49" t="n">
        <f aca="false">(AJ19/AF19)^(1/20)-1</f>
        <v>0.0154930265337503</v>
      </c>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75" hidden="false" customHeight="false" outlineLevel="0" collapsed="false">
      <c r="A20" s="69" t="s">
        <v>80</v>
      </c>
      <c r="B20" s="72" t="n">
        <v>4.626</v>
      </c>
      <c r="C20" s="72" t="n">
        <v>5</v>
      </c>
      <c r="D20" s="72" t="n">
        <v>5</v>
      </c>
      <c r="E20" s="72" t="n">
        <v>5</v>
      </c>
      <c r="F20" s="72" t="n">
        <v>5</v>
      </c>
      <c r="G20" s="73" t="n">
        <v>5</v>
      </c>
      <c r="H20" s="49" t="n">
        <f aca="false">(G20-B20)/B20</f>
        <v>0.0808473843493298</v>
      </c>
      <c r="I20" s="49" t="n">
        <f aca="false">(G20-C20)/C20</f>
        <v>0</v>
      </c>
      <c r="J20" s="49" t="n">
        <f aca="false">(G20/B20)^(1/25)-1</f>
        <v>0.00311465443275183</v>
      </c>
      <c r="K20" s="49" t="n">
        <f aca="false">(G20/C20)^(1/20)-1</f>
        <v>0</v>
      </c>
      <c r="L20" s="0"/>
      <c r="M20" s="0"/>
      <c r="N20" s="0"/>
      <c r="O20" s="0"/>
      <c r="P20" s="0"/>
      <c r="Q20" s="0"/>
      <c r="R20" s="69" t="s">
        <v>80</v>
      </c>
      <c r="S20" s="72" t="n">
        <v>4.626</v>
      </c>
      <c r="T20" s="80" t="n">
        <v>4.573842</v>
      </c>
      <c r="U20" s="80" t="n">
        <v>4.573842</v>
      </c>
      <c r="V20" s="80" t="n">
        <v>4.573842</v>
      </c>
      <c r="W20" s="80" t="n">
        <v>4.573842</v>
      </c>
      <c r="X20" s="81" t="n">
        <v>4.573842</v>
      </c>
      <c r="Y20" s="49" t="n">
        <f aca="false">(X20-S20)/S20</f>
        <v>-0.0112749675745785</v>
      </c>
      <c r="Z20" s="49" t="n">
        <f aca="false">(X20-T20)/T20</f>
        <v>0</v>
      </c>
      <c r="AA20" s="49" t="n">
        <f aca="false">(X20/S20)^(1/25)-1</f>
        <v>-0.000453457631989118</v>
      </c>
      <c r="AB20" s="49" t="n">
        <f aca="false">(X20/T20)^(1/20)-1</f>
        <v>0</v>
      </c>
      <c r="AC20" s="0"/>
      <c r="AD20" s="69" t="s">
        <v>80</v>
      </c>
      <c r="AE20" s="72" t="n">
        <v>4.626</v>
      </c>
      <c r="AF20" s="80" t="n">
        <v>4.573842</v>
      </c>
      <c r="AG20" s="80" t="n">
        <v>4.573842</v>
      </c>
      <c r="AH20" s="80" t="n">
        <v>4.573842</v>
      </c>
      <c r="AI20" s="80" t="n">
        <v>4.573842</v>
      </c>
      <c r="AJ20" s="81" t="n">
        <v>4.573842</v>
      </c>
      <c r="AK20" s="49" t="n">
        <f aca="false">(AJ20-AE20)/AE20</f>
        <v>-0.0112749675745785</v>
      </c>
      <c r="AL20" s="49" t="n">
        <f aca="false">(AJ20-AF20)/AF20</f>
        <v>0</v>
      </c>
      <c r="AM20" s="49" t="n">
        <f aca="false">(AJ20/AE20)^(1/25)-1</f>
        <v>-0.000453457631989118</v>
      </c>
      <c r="AN20" s="49" t="n">
        <f aca="false">(AJ20/AF20)^(1/20)-1</f>
        <v>0</v>
      </c>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75" hidden="false" customHeight="false" outlineLevel="0" collapsed="false">
      <c r="A21" s="69" t="s">
        <v>81</v>
      </c>
      <c r="B21" s="72" t="n">
        <v>8.8298</v>
      </c>
      <c r="C21" s="72" t="n">
        <v>9.3724</v>
      </c>
      <c r="D21" s="72" t="n">
        <v>9.9149</v>
      </c>
      <c r="E21" s="72" t="n">
        <v>10.45745</v>
      </c>
      <c r="F21" s="72" t="n">
        <v>11</v>
      </c>
      <c r="G21" s="73" t="n">
        <v>11.5426</v>
      </c>
      <c r="H21" s="49" t="n">
        <f aca="false">(G21-B21)/B21</f>
        <v>0.307232326893021</v>
      </c>
      <c r="I21" s="49" t="n">
        <f aca="false">(G21-C21)/C21</f>
        <v>0.231552217148222</v>
      </c>
      <c r="J21" s="49" t="n">
        <f aca="false">(G21/B21)^(1/25)-1</f>
        <v>0.0107741142042097</v>
      </c>
      <c r="K21" s="49" t="n">
        <f aca="false">(G21/C21)^(1/20)-1</f>
        <v>0.0104681789317336</v>
      </c>
      <c r="L21" s="0"/>
      <c r="M21" s="0"/>
      <c r="N21" s="0"/>
      <c r="O21" s="0"/>
      <c r="P21" s="0"/>
      <c r="Q21" s="0"/>
      <c r="R21" s="69" t="s">
        <v>81</v>
      </c>
      <c r="S21" s="72" t="n">
        <v>8.8298</v>
      </c>
      <c r="T21" s="75" t="n">
        <v>9.3724</v>
      </c>
      <c r="U21" s="75" t="n">
        <v>9.9149</v>
      </c>
      <c r="V21" s="75" t="n">
        <v>10.45745</v>
      </c>
      <c r="W21" s="75" t="n">
        <v>11</v>
      </c>
      <c r="X21" s="76" t="n">
        <v>11.5426</v>
      </c>
      <c r="Y21" s="49" t="n">
        <f aca="false">(X21-S21)/S21</f>
        <v>0.307232326893021</v>
      </c>
      <c r="Z21" s="49" t="n">
        <f aca="false">(X21-T21)/T21</f>
        <v>0.231552217148222</v>
      </c>
      <c r="AA21" s="49" t="n">
        <f aca="false">(X21/S21)^(1/25)-1</f>
        <v>0.0107741142042097</v>
      </c>
      <c r="AB21" s="49" t="n">
        <f aca="false">(X21/T21)^(1/20)-1</f>
        <v>0.0104681789317336</v>
      </c>
      <c r="AC21" s="0"/>
      <c r="AD21" s="69" t="s">
        <v>81</v>
      </c>
      <c r="AE21" s="72" t="n">
        <v>8.8298</v>
      </c>
      <c r="AF21" s="75" t="n">
        <v>9.3724</v>
      </c>
      <c r="AG21" s="75" t="n">
        <v>9.9149</v>
      </c>
      <c r="AH21" s="75" t="n">
        <v>10.45745</v>
      </c>
      <c r="AI21" s="75" t="n">
        <v>11</v>
      </c>
      <c r="AJ21" s="76" t="n">
        <v>11.5426</v>
      </c>
      <c r="AK21" s="49" t="n">
        <f aca="false">(AJ21-AE21)/AE21</f>
        <v>0.307232326893021</v>
      </c>
      <c r="AL21" s="49" t="n">
        <f aca="false">(AJ21-AF21)/AF21</f>
        <v>0.231552217148222</v>
      </c>
      <c r="AM21" s="49" t="n">
        <f aca="false">(AJ21/AE21)^(1/25)-1</f>
        <v>0.0107741142042097</v>
      </c>
      <c r="AN21" s="49" t="n">
        <f aca="false">(AJ21/AF21)^(1/20)-1</f>
        <v>0.0104681789317336</v>
      </c>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75" hidden="false" customHeight="false" outlineLevel="0" collapsed="false">
      <c r="A22" s="69" t="s">
        <v>82</v>
      </c>
      <c r="B22" s="72" t="n">
        <v>3.867</v>
      </c>
      <c r="C22" s="72" t="n">
        <v>5</v>
      </c>
      <c r="D22" s="72" t="n">
        <v>5.5</v>
      </c>
      <c r="E22" s="72" t="n">
        <v>5.5</v>
      </c>
      <c r="F22" s="72" t="n">
        <v>5.5</v>
      </c>
      <c r="G22" s="73" t="n">
        <v>5.5</v>
      </c>
      <c r="H22" s="49" t="n">
        <f aca="false">(G22-B22)/B22</f>
        <v>0.422291181794673</v>
      </c>
      <c r="I22" s="49" t="n">
        <f aca="false">(G22-C22)/C22</f>
        <v>0.1</v>
      </c>
      <c r="J22" s="49" t="n">
        <f aca="false">(G22/B22)^(1/25)-1</f>
        <v>0.0141905059212286</v>
      </c>
      <c r="K22" s="49" t="n">
        <f aca="false">(G22/C22)^(1/20)-1</f>
        <v>0.00477688208720606</v>
      </c>
      <c r="L22" s="0"/>
      <c r="M22" s="0"/>
      <c r="N22" s="0"/>
      <c r="O22" s="0"/>
      <c r="P22" s="0"/>
      <c r="Q22" s="0"/>
      <c r="R22" s="69" t="s">
        <v>82</v>
      </c>
      <c r="S22" s="80" t="n">
        <v>5</v>
      </c>
      <c r="T22" s="80" t="n">
        <v>5</v>
      </c>
      <c r="U22" s="80" t="n">
        <v>6</v>
      </c>
      <c r="V22" s="80" t="n">
        <v>6</v>
      </c>
      <c r="W22" s="80" t="n">
        <v>6</v>
      </c>
      <c r="X22" s="81" t="n">
        <v>6.5</v>
      </c>
      <c r="Y22" s="49" t="n">
        <f aca="false">(X22-S22)/S22</f>
        <v>0.3</v>
      </c>
      <c r="Z22" s="49" t="n">
        <f aca="false">(X22-T22)/T22</f>
        <v>0.3</v>
      </c>
      <c r="AA22" s="49" t="n">
        <f aca="false">(X22/S22)^(1/25)-1</f>
        <v>0.01054983172935</v>
      </c>
      <c r="AB22" s="49" t="n">
        <f aca="false">(X22/T22)^(1/20)-1</f>
        <v>0.0132046344664201</v>
      </c>
      <c r="AC22" s="0"/>
      <c r="AD22" s="69" t="s">
        <v>82</v>
      </c>
      <c r="AE22" s="80" t="n">
        <v>5</v>
      </c>
      <c r="AF22" s="80" t="n">
        <v>5</v>
      </c>
      <c r="AG22" s="80" t="n">
        <v>6</v>
      </c>
      <c r="AH22" s="80" t="n">
        <v>6</v>
      </c>
      <c r="AI22" s="80" t="n">
        <v>6</v>
      </c>
      <c r="AJ22" s="81" t="n">
        <v>6.5</v>
      </c>
      <c r="AK22" s="49" t="n">
        <f aca="false">(AJ22-AE22)/AE22</f>
        <v>0.3</v>
      </c>
      <c r="AL22" s="49" t="n">
        <f aca="false">(AJ22-AF22)/AF22</f>
        <v>0.3</v>
      </c>
      <c r="AM22" s="49" t="n">
        <f aca="false">(AJ22/AE22)^(1/25)-1</f>
        <v>0.01054983172935</v>
      </c>
      <c r="AN22" s="49" t="n">
        <f aca="false">(AJ22/AF22)^(1/20)-1</f>
        <v>0.0132046344664201</v>
      </c>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false" outlineLevel="0" collapsed="false">
      <c r="A23" s="5" t="s">
        <v>83</v>
      </c>
      <c r="B23" s="0"/>
      <c r="C23" s="0"/>
      <c r="D23" s="0"/>
      <c r="E23" s="0"/>
      <c r="F23" s="0"/>
      <c r="G23" s="0"/>
      <c r="H23" s="49"/>
      <c r="I23" s="49"/>
      <c r="J23" s="49"/>
      <c r="K23" s="49"/>
      <c r="L23" s="0"/>
      <c r="M23" s="0"/>
      <c r="N23" s="0"/>
      <c r="O23" s="0"/>
      <c r="P23" s="0"/>
      <c r="Q23" s="0"/>
      <c r="R23" s="5" t="s">
        <v>84</v>
      </c>
      <c r="S23" s="0"/>
      <c r="T23" s="0"/>
      <c r="U23" s="0"/>
      <c r="V23" s="0"/>
      <c r="W23" s="0"/>
      <c r="X23" s="0"/>
      <c r="Y23" s="0"/>
      <c r="Z23" s="0"/>
      <c r="AA23" s="0"/>
      <c r="AB23" s="0"/>
      <c r="AC23" s="0"/>
      <c r="AD23" s="5" t="s">
        <v>84</v>
      </c>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false" outlineLevel="0" collapsed="false">
      <c r="A24" s="0"/>
      <c r="B24" s="0"/>
      <c r="C24" s="0"/>
      <c r="D24" s="0"/>
      <c r="E24" s="0"/>
      <c r="F24" s="0"/>
      <c r="G24" s="0"/>
      <c r="H24" s="49"/>
      <c r="I24" s="49"/>
      <c r="J24" s="49"/>
      <c r="K24" s="49"/>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0"/>
      <c r="B25" s="0"/>
      <c r="C25" s="0"/>
      <c r="D25" s="0"/>
      <c r="E25" s="0"/>
      <c r="F25" s="0"/>
      <c r="G25" s="0"/>
      <c r="H25" s="49"/>
      <c r="I25" s="49"/>
      <c r="J25" s="49"/>
      <c r="K25" s="49"/>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0"/>
      <c r="B26" s="0"/>
      <c r="C26" s="0"/>
      <c r="D26" s="0"/>
      <c r="E26" s="0"/>
      <c r="F26" s="0"/>
      <c r="G26" s="0"/>
      <c r="H26" s="49"/>
      <c r="I26" s="49"/>
      <c r="J26" s="49"/>
      <c r="K26" s="49"/>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10" t="s">
        <v>85</v>
      </c>
      <c r="B27" s="0"/>
      <c r="C27" s="0"/>
      <c r="D27" s="0"/>
      <c r="E27" s="0"/>
      <c r="F27" s="0"/>
      <c r="G27" s="0"/>
      <c r="H27" s="49"/>
      <c r="I27" s="49"/>
      <c r="J27" s="49"/>
      <c r="K27" s="49"/>
      <c r="L27" s="0"/>
      <c r="M27" s="0"/>
      <c r="N27" s="0"/>
      <c r="O27" s="0"/>
      <c r="P27" s="0"/>
      <c r="Q27" s="0"/>
      <c r="R27" s="10" t="s">
        <v>86</v>
      </c>
      <c r="S27" s="0"/>
      <c r="T27" s="0"/>
      <c r="U27" s="0"/>
      <c r="V27" s="0"/>
      <c r="W27" s="0"/>
      <c r="X27" s="0"/>
      <c r="Y27" s="0"/>
      <c r="Z27" s="0"/>
      <c r="AA27" s="0"/>
      <c r="AB27" s="0"/>
      <c r="AC27" s="0"/>
      <c r="AD27" s="10" t="s">
        <v>86</v>
      </c>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75" hidden="false" customHeight="false" outlineLevel="0" collapsed="false">
      <c r="A28" s="0"/>
      <c r="B28" s="0"/>
      <c r="C28" s="0"/>
      <c r="D28" s="0"/>
      <c r="E28" s="0"/>
      <c r="F28" s="0"/>
      <c r="G28" s="0"/>
      <c r="H28" s="41" t="s">
        <v>67</v>
      </c>
      <c r="I28" s="41"/>
      <c r="J28" s="41" t="s">
        <v>68</v>
      </c>
      <c r="K28" s="41"/>
      <c r="L28" s="0"/>
      <c r="M28" s="0"/>
      <c r="N28" s="0"/>
      <c r="O28" s="0"/>
      <c r="P28" s="0"/>
      <c r="Q28" s="0"/>
      <c r="R28" s="0"/>
      <c r="S28" s="0"/>
      <c r="T28" s="0"/>
      <c r="U28" s="0"/>
      <c r="V28" s="0"/>
      <c r="W28" s="0"/>
      <c r="X28" s="0"/>
      <c r="Y28" s="41" t="s">
        <v>67</v>
      </c>
      <c r="Z28" s="41"/>
      <c r="AA28" s="41" t="s">
        <v>68</v>
      </c>
      <c r="AB28" s="41"/>
      <c r="AC28" s="0"/>
      <c r="AD28" s="0"/>
      <c r="AE28" s="0"/>
      <c r="AF28" s="0"/>
      <c r="AG28" s="0"/>
      <c r="AH28" s="0"/>
      <c r="AI28" s="0"/>
      <c r="AJ28" s="0"/>
      <c r="AK28" s="41" t="s">
        <v>67</v>
      </c>
      <c r="AL28" s="41"/>
      <c r="AM28" s="41" t="s">
        <v>68</v>
      </c>
      <c r="AN28" s="41"/>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75" hidden="false" customHeight="false" outlineLevel="0" collapsed="false">
      <c r="A29" s="82" t="s">
        <v>46</v>
      </c>
      <c r="B29" s="83" t="n">
        <v>2010</v>
      </c>
      <c r="C29" s="83" t="n">
        <v>2015</v>
      </c>
      <c r="D29" s="84" t="n">
        <v>2020</v>
      </c>
      <c r="E29" s="84" t="n">
        <v>2025</v>
      </c>
      <c r="F29" s="84" t="n">
        <v>2030</v>
      </c>
      <c r="G29" s="85" t="n">
        <v>2035</v>
      </c>
      <c r="H29" s="10" t="s">
        <v>70</v>
      </c>
      <c r="I29" s="10" t="s">
        <v>71</v>
      </c>
      <c r="J29" s="10" t="s">
        <v>70</v>
      </c>
      <c r="K29" s="10" t="s">
        <v>71</v>
      </c>
      <c r="L29" s="0"/>
      <c r="M29" s="0"/>
      <c r="N29" s="0"/>
      <c r="O29" s="0"/>
      <c r="P29" s="0"/>
      <c r="Q29" s="0"/>
      <c r="R29" s="82" t="s">
        <v>46</v>
      </c>
      <c r="S29" s="83" t="n">
        <v>2010</v>
      </c>
      <c r="T29" s="83" t="n">
        <v>2015</v>
      </c>
      <c r="U29" s="84" t="n">
        <v>2020</v>
      </c>
      <c r="V29" s="84" t="n">
        <v>2025</v>
      </c>
      <c r="W29" s="84" t="n">
        <v>2030</v>
      </c>
      <c r="X29" s="85" t="n">
        <v>2035</v>
      </c>
      <c r="Y29" s="10" t="s">
        <v>70</v>
      </c>
      <c r="Z29" s="10" t="s">
        <v>71</v>
      </c>
      <c r="AA29" s="10" t="s">
        <v>70</v>
      </c>
      <c r="AB29" s="10" t="s">
        <v>71</v>
      </c>
      <c r="AC29" s="0"/>
      <c r="AD29" s="82" t="s">
        <v>46</v>
      </c>
      <c r="AE29" s="83" t="n">
        <v>2010</v>
      </c>
      <c r="AF29" s="83" t="n">
        <v>2015</v>
      </c>
      <c r="AG29" s="84" t="n">
        <v>2020</v>
      </c>
      <c r="AH29" s="84" t="n">
        <v>2025</v>
      </c>
      <c r="AI29" s="84" t="n">
        <v>2030</v>
      </c>
      <c r="AJ29" s="85" t="n">
        <v>2035</v>
      </c>
      <c r="AK29" s="10" t="s">
        <v>70</v>
      </c>
      <c r="AL29" s="10" t="s">
        <v>71</v>
      </c>
      <c r="AM29" s="10" t="s">
        <v>70</v>
      </c>
      <c r="AN29" s="10" t="s">
        <v>71</v>
      </c>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75" hidden="false" customHeight="false" outlineLevel="0" collapsed="false">
      <c r="A30" s="86" t="s">
        <v>48</v>
      </c>
      <c r="B30" s="87" t="n">
        <v>27215</v>
      </c>
      <c r="C30" s="87" t="n">
        <v>29253</v>
      </c>
      <c r="D30" s="88" t="n">
        <v>32618</v>
      </c>
      <c r="E30" s="88" t="n">
        <v>37007</v>
      </c>
      <c r="F30" s="88" t="n">
        <v>40688</v>
      </c>
      <c r="G30" s="89" t="n">
        <v>44099</v>
      </c>
      <c r="H30" s="49" t="n">
        <f aca="false">(G30-B30)/B30</f>
        <v>0.620393165533713</v>
      </c>
      <c r="I30" s="49" t="n">
        <f aca="false">(G30-C30)/C30</f>
        <v>0.507503503914128</v>
      </c>
      <c r="J30" s="49" t="n">
        <f aca="false">(G30/B30)^(1/25)-1</f>
        <v>0.0194943331765149</v>
      </c>
      <c r="K30" s="49" t="n">
        <f aca="false">(G30/C30)^(1/20)-1</f>
        <v>0.0207347883653766</v>
      </c>
      <c r="L30" s="0"/>
      <c r="M30" s="0"/>
      <c r="N30" s="0"/>
      <c r="O30" s="0"/>
      <c r="P30" s="0"/>
      <c r="Q30" s="0"/>
      <c r="R30" s="86" t="s">
        <v>48</v>
      </c>
      <c r="S30" s="90" t="n">
        <v>27215</v>
      </c>
      <c r="T30" s="91" t="n">
        <f aca="false">'Cadrage macro'!K62</f>
        <v>29089.2351143685</v>
      </c>
      <c r="U30" s="91" t="n">
        <f aca="false">'Cadrage macro'!L62</f>
        <v>31965.4372787449</v>
      </c>
      <c r="V30" s="91" t="n">
        <f aca="false">'Cadrage macro'!M62</f>
        <v>34567.9998532172</v>
      </c>
      <c r="W30" s="91" t="n">
        <f aca="false">'Cadrage macro'!N62</f>
        <v>37187.25508482</v>
      </c>
      <c r="X30" s="92" t="n">
        <f aca="false">'Cadrage macro'!O62</f>
        <v>39731.8192467229</v>
      </c>
      <c r="Y30" s="49" t="n">
        <f aca="false">(X30-S30)/S30</f>
        <v>0.459923543881055</v>
      </c>
      <c r="Z30" s="49" t="n">
        <f aca="false">(X30-T30)/T30</f>
        <v>0.365859882204243</v>
      </c>
      <c r="AA30" s="49" t="n">
        <f aca="false">(X30/S30)^(1/25)-1</f>
        <v>0.0152504823469135</v>
      </c>
      <c r="AB30" s="49" t="n">
        <f aca="false">(X30/T30)^(1/20)-1</f>
        <v>0.0157113546432366</v>
      </c>
      <c r="AC30" s="0"/>
      <c r="AD30" s="86" t="s">
        <v>48</v>
      </c>
      <c r="AE30" s="90" t="n">
        <v>27215</v>
      </c>
      <c r="AF30" s="91" t="n">
        <f aca="false">'Cadrage macro'!W62</f>
        <v>0</v>
      </c>
      <c r="AG30" s="91" t="n">
        <f aca="false">'Cadrage macro'!X62</f>
        <v>0</v>
      </c>
      <c r="AH30" s="91" t="n">
        <f aca="false">'Cadrage macro'!Y62</f>
        <v>0</v>
      </c>
      <c r="AI30" s="91" t="n">
        <f aca="false">'Cadrage macro'!Z62</f>
        <v>0</v>
      </c>
      <c r="AJ30" s="92" t="n">
        <f aca="false">'Cadrage macro'!AA62</f>
        <v>0</v>
      </c>
      <c r="AK30" s="49" t="n">
        <f aca="false">(AJ30-AE30)/AE30</f>
        <v>-1</v>
      </c>
      <c r="AL30" s="49" t="e">
        <f aca="false">(AJ30-AF30)/AF30</f>
        <v>#DIV/0!</v>
      </c>
      <c r="AM30" s="49" t="n">
        <f aca="false">(AJ30/AE30)^(1/25)-1</f>
        <v>-1</v>
      </c>
      <c r="AN30" s="49" t="e">
        <f aca="false">(AJ30/AF30)^(1/20)-1</f>
        <v>#DIV/0!</v>
      </c>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75" hidden="false" customHeight="false" outlineLevel="0" collapsed="false">
      <c r="A31" s="86" t="s">
        <v>49</v>
      </c>
      <c r="B31" s="87" t="n">
        <v>35005</v>
      </c>
      <c r="C31" s="87" t="n">
        <v>38364</v>
      </c>
      <c r="D31" s="88" t="n">
        <v>42514</v>
      </c>
      <c r="E31" s="88" t="n">
        <v>47682</v>
      </c>
      <c r="F31" s="88" t="n">
        <v>52130</v>
      </c>
      <c r="G31" s="89" t="n">
        <v>56459</v>
      </c>
      <c r="H31" s="49" t="n">
        <f aca="false">(G31-B31)/B31</f>
        <v>0.612883873732324</v>
      </c>
      <c r="I31" s="49" t="n">
        <f aca="false">(G31-C31)/C31</f>
        <v>0.471666145344594</v>
      </c>
      <c r="J31" s="49" t="n">
        <f aca="false">(G31/B31)^(1/25)-1</f>
        <v>0.0193049282368718</v>
      </c>
      <c r="K31" s="49" t="n">
        <f aca="false">(G31/C31)^(1/20)-1</f>
        <v>0.0195075937995728</v>
      </c>
      <c r="L31" s="0"/>
      <c r="M31" s="0"/>
      <c r="N31" s="0"/>
      <c r="O31" s="0"/>
      <c r="P31" s="0"/>
      <c r="Q31" s="0"/>
      <c r="R31" s="86" t="s">
        <v>49</v>
      </c>
      <c r="S31" s="90" t="n">
        <v>35005</v>
      </c>
      <c r="T31" s="91" t="n">
        <f aca="false">'Cadrage macro'!K63</f>
        <v>38224.0243792684</v>
      </c>
      <c r="U31" s="91" t="n">
        <f aca="false">'Cadrage macro'!L63</f>
        <v>41859.5730498152</v>
      </c>
      <c r="V31" s="91" t="n">
        <f aca="false">'Cadrage macro'!M63</f>
        <v>44742.9575286859</v>
      </c>
      <c r="W31" s="91" t="n">
        <f aca="false">'Cadrage macro'!N63</f>
        <v>47854.1195274453</v>
      </c>
      <c r="X31" s="92" t="n">
        <f aca="false">'Cadrage macro'!O63</f>
        <v>51757.456359245</v>
      </c>
      <c r="Y31" s="49" t="n">
        <f aca="false">(X31-S31)/S31</f>
        <v>0.478573242658049</v>
      </c>
      <c r="Z31" s="49" t="n">
        <f aca="false">(X31-T31)/T31</f>
        <v>0.354055654781257</v>
      </c>
      <c r="AA31" s="49" t="n">
        <f aca="false">(X31/S31)^(1/25)-1</f>
        <v>0.015766097751083</v>
      </c>
      <c r="AB31" s="49" t="n">
        <f aca="false">(X31/T31)^(1/20)-1</f>
        <v>0.0152706364824695</v>
      </c>
      <c r="AC31" s="0"/>
      <c r="AD31" s="86" t="s">
        <v>49</v>
      </c>
      <c r="AE31" s="90" t="n">
        <v>35005</v>
      </c>
      <c r="AF31" s="91" t="n">
        <f aca="false">'Cadrage macro'!W63</f>
        <v>0</v>
      </c>
      <c r="AG31" s="91" t="n">
        <f aca="false">'Cadrage macro'!X63</f>
        <v>0</v>
      </c>
      <c r="AH31" s="91" t="n">
        <f aca="false">'Cadrage macro'!Y63</f>
        <v>0</v>
      </c>
      <c r="AI31" s="91" t="n">
        <f aca="false">'Cadrage macro'!Z63</f>
        <v>0</v>
      </c>
      <c r="AJ31" s="92" t="n">
        <f aca="false">'Cadrage macro'!AA63</f>
        <v>0</v>
      </c>
      <c r="AK31" s="49" t="n">
        <f aca="false">(AJ31-AE31)/AE31</f>
        <v>-1</v>
      </c>
      <c r="AL31" s="49" t="e">
        <f aca="false">(AJ31-AF31)/AF31</f>
        <v>#DIV/0!</v>
      </c>
      <c r="AM31" s="49" t="n">
        <f aca="false">(AJ31/AE31)^(1/25)-1</f>
        <v>-1</v>
      </c>
      <c r="AN31" s="49" t="e">
        <f aca="false">(AJ31/AF31)^(1/20)-1</f>
        <v>#DIV/0!</v>
      </c>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75" hidden="false" customHeight="false" outlineLevel="0" collapsed="false">
      <c r="A32" s="86" t="s">
        <v>50</v>
      </c>
      <c r="B32" s="87" t="n">
        <v>8155</v>
      </c>
      <c r="C32" s="87" t="n">
        <v>8605</v>
      </c>
      <c r="D32" s="88" t="n">
        <v>9775</v>
      </c>
      <c r="E32" s="88" t="n">
        <v>11283</v>
      </c>
      <c r="F32" s="88" t="n">
        <v>12710</v>
      </c>
      <c r="G32" s="89" t="n">
        <v>14115</v>
      </c>
      <c r="H32" s="49" t="n">
        <f aca="false">(G32-B32)/B32</f>
        <v>0.730839975475169</v>
      </c>
      <c r="I32" s="49" t="n">
        <f aca="false">(G32-C32)/C32</f>
        <v>0.640325392213829</v>
      </c>
      <c r="J32" s="49" t="n">
        <f aca="false">(G32/B32)^(1/25)-1</f>
        <v>0.0221868195041801</v>
      </c>
      <c r="K32" s="49" t="n">
        <f aca="false">(G32/C32)^(1/20)-1</f>
        <v>0.0250534233791939</v>
      </c>
      <c r="L32" s="0"/>
      <c r="M32" s="0"/>
      <c r="N32" s="0"/>
      <c r="O32" s="0"/>
      <c r="P32" s="0"/>
      <c r="Q32" s="0"/>
      <c r="R32" s="86" t="s">
        <v>50</v>
      </c>
      <c r="S32" s="90" t="n">
        <v>8155</v>
      </c>
      <c r="T32" s="91" t="n">
        <f aca="false">'Cadrage macro'!K64</f>
        <v>8599.56140826915</v>
      </c>
      <c r="U32" s="91" t="n">
        <f aca="false">'Cadrage macro'!L64</f>
        <v>9747.22151620094</v>
      </c>
      <c r="V32" s="91" t="n">
        <f aca="false">'Cadrage macro'!M64</f>
        <v>10920.8356005309</v>
      </c>
      <c r="W32" s="91" t="n">
        <f aca="false">'Cadrage macro'!N64</f>
        <v>12138.1586669569</v>
      </c>
      <c r="X32" s="92" t="n">
        <f aca="false">'Cadrage macro'!O64</f>
        <v>13578.2236697716</v>
      </c>
      <c r="Y32" s="49" t="n">
        <f aca="false">(X32-S32)/S32</f>
        <v>0.665018230505408</v>
      </c>
      <c r="Z32" s="49" t="n">
        <f aca="false">(X32-T32)/T32</f>
        <v>0.578943742027945</v>
      </c>
      <c r="AA32" s="49" t="n">
        <f aca="false">(X32/S32)^(1/25)-1</f>
        <v>0.0206028099782323</v>
      </c>
      <c r="AB32" s="49" t="n">
        <f aca="false">(X32/T32)^(1/20)-1</f>
        <v>0.0231005845853012</v>
      </c>
      <c r="AC32" s="0"/>
      <c r="AD32" s="86" t="s">
        <v>50</v>
      </c>
      <c r="AE32" s="90" t="n">
        <v>8155</v>
      </c>
      <c r="AF32" s="91" t="n">
        <f aca="false">'Cadrage macro'!W64</f>
        <v>0</v>
      </c>
      <c r="AG32" s="91" t="n">
        <f aca="false">'Cadrage macro'!X64</f>
        <v>0</v>
      </c>
      <c r="AH32" s="91" t="n">
        <f aca="false">'Cadrage macro'!Y64</f>
        <v>0</v>
      </c>
      <c r="AI32" s="91" t="n">
        <f aca="false">'Cadrage macro'!Z64</f>
        <v>0</v>
      </c>
      <c r="AJ32" s="92" t="n">
        <f aca="false">'Cadrage macro'!AA64</f>
        <v>0</v>
      </c>
      <c r="AK32" s="49" t="n">
        <f aca="false">(AJ32-AE32)/AE32</f>
        <v>-1</v>
      </c>
      <c r="AL32" s="49" t="e">
        <f aca="false">(AJ32-AF32)/AF32</f>
        <v>#DIV/0!</v>
      </c>
      <c r="AM32" s="49" t="n">
        <f aca="false">(AJ32/AE32)^(1/25)-1</f>
        <v>-1</v>
      </c>
      <c r="AN32" s="49" t="e">
        <f aca="false">(AJ32/AF32)^(1/20)-1</f>
        <v>#DIV/0!</v>
      </c>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75" hidden="false" customHeight="false" outlineLevel="0" collapsed="false">
      <c r="A33" s="86" t="s">
        <v>51</v>
      </c>
      <c r="B33" s="87" t="n">
        <v>29446</v>
      </c>
      <c r="C33" s="87" t="n">
        <v>30047</v>
      </c>
      <c r="D33" s="88" t="n">
        <v>31889</v>
      </c>
      <c r="E33" s="88" t="n">
        <v>34249</v>
      </c>
      <c r="F33" s="88" t="n">
        <v>36047</v>
      </c>
      <c r="G33" s="89" t="n">
        <v>37563</v>
      </c>
      <c r="H33" s="49" t="n">
        <f aca="false">(G33-B33)/B33</f>
        <v>0.27565713509475</v>
      </c>
      <c r="I33" s="49" t="n">
        <f aca="false">(G33-C33)/C33</f>
        <v>0.250141445069391</v>
      </c>
      <c r="J33" s="49" t="n">
        <f aca="false">(G33/B33)^(1/25)-1</f>
        <v>0.00978603092107067</v>
      </c>
      <c r="K33" s="49" t="n">
        <f aca="false">(G33/C33)^(1/20)-1</f>
        <v>0.0112253719713902</v>
      </c>
      <c r="L33" s="0"/>
      <c r="M33" s="0"/>
      <c r="N33" s="0"/>
      <c r="O33" s="0"/>
      <c r="P33" s="0"/>
      <c r="Q33" s="0"/>
      <c r="R33" s="86" t="s">
        <v>51</v>
      </c>
      <c r="S33" s="90" t="n">
        <v>29446</v>
      </c>
      <c r="T33" s="91" t="n">
        <f aca="false">'Cadrage macro'!K65</f>
        <v>30017.9665538327</v>
      </c>
      <c r="U33" s="91" t="n">
        <f aca="false">'Cadrage macro'!L65</f>
        <v>31677.2015609006</v>
      </c>
      <c r="V33" s="91" t="n">
        <f aca="false">'Cadrage macro'!M65</f>
        <v>32707.186649229</v>
      </c>
      <c r="W33" s="91" t="n">
        <f aca="false">'Cadrage macro'!N65</f>
        <v>33848.5435356757</v>
      </c>
      <c r="X33" s="92" t="n">
        <f aca="false">'Cadrage macro'!O65</f>
        <v>35836.016032575</v>
      </c>
      <c r="Y33" s="49" t="n">
        <f aca="false">(X33-S33)/S33</f>
        <v>0.217007947856245</v>
      </c>
      <c r="Z33" s="49" t="n">
        <f aca="false">(X33-T33)/T33</f>
        <v>0.193818907363645</v>
      </c>
      <c r="AA33" s="49" t="n">
        <f aca="false">(X33/S33)^(1/25)-1</f>
        <v>0.00788675165328079</v>
      </c>
      <c r="AB33" s="49" t="n">
        <f aca="false">(X33/T33)^(1/20)-1</f>
        <v>0.00889721372214081</v>
      </c>
      <c r="AC33" s="0"/>
      <c r="AD33" s="86" t="s">
        <v>51</v>
      </c>
      <c r="AE33" s="90" t="n">
        <v>29446</v>
      </c>
      <c r="AF33" s="91" t="n">
        <f aca="false">'Cadrage macro'!W65</f>
        <v>0</v>
      </c>
      <c r="AG33" s="91" t="n">
        <f aca="false">'Cadrage macro'!X65</f>
        <v>0</v>
      </c>
      <c r="AH33" s="91" t="n">
        <f aca="false">'Cadrage macro'!Y65</f>
        <v>0</v>
      </c>
      <c r="AI33" s="91" t="n">
        <f aca="false">'Cadrage macro'!Z65</f>
        <v>0</v>
      </c>
      <c r="AJ33" s="92" t="n">
        <f aca="false">'Cadrage macro'!AA65</f>
        <v>0</v>
      </c>
      <c r="AK33" s="49" t="n">
        <f aca="false">(AJ33-AE33)/AE33</f>
        <v>-1</v>
      </c>
      <c r="AL33" s="49" t="e">
        <f aca="false">(AJ33-AF33)/AF33</f>
        <v>#DIV/0!</v>
      </c>
      <c r="AM33" s="49" t="n">
        <f aca="false">(AJ33/AE33)^(1/25)-1</f>
        <v>-1</v>
      </c>
      <c r="AN33" s="49" t="e">
        <f aca="false">(AJ33/AF33)^(1/20)-1</f>
        <v>#DIV/0!</v>
      </c>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75" hidden="false" customHeight="false" outlineLevel="0" collapsed="false">
      <c r="A34" s="86" t="s">
        <v>52</v>
      </c>
      <c r="B34" s="87" t="n">
        <v>62216</v>
      </c>
      <c r="C34" s="87" t="n">
        <v>67613</v>
      </c>
      <c r="D34" s="88" t="n">
        <v>75792</v>
      </c>
      <c r="E34" s="88" t="n">
        <v>86500</v>
      </c>
      <c r="F34" s="88" t="n">
        <v>96013</v>
      </c>
      <c r="G34" s="89" t="n">
        <v>105413</v>
      </c>
      <c r="H34" s="49" t="n">
        <f aca="false">(G34-B34)/B34</f>
        <v>0.694306930693069</v>
      </c>
      <c r="I34" s="49" t="n">
        <f aca="false">(G34-C34)/C34</f>
        <v>0.559064085309038</v>
      </c>
      <c r="J34" s="49" t="n">
        <f aca="false">(G34/B34)^(1/25)-1</f>
        <v>0.0213149366919676</v>
      </c>
      <c r="K34" s="49" t="n">
        <f aca="false">(G34/C34)^(1/20)-1</f>
        <v>0.0224526346645066</v>
      </c>
      <c r="L34" s="0"/>
      <c r="M34" s="0"/>
      <c r="N34" s="0"/>
      <c r="O34" s="0"/>
      <c r="P34" s="0"/>
      <c r="Q34" s="0"/>
      <c r="R34" s="86" t="s">
        <v>52</v>
      </c>
      <c r="S34" s="90" t="n">
        <v>62216</v>
      </c>
      <c r="T34" s="91" t="n">
        <f aca="false">'Cadrage macro'!K66</f>
        <v>67399.4079357456</v>
      </c>
      <c r="U34" s="91" t="n">
        <f aca="false">'Cadrage macro'!L66</f>
        <v>74749.3849734657</v>
      </c>
      <c r="V34" s="91" t="n">
        <f aca="false">'Cadrage macro'!M66</f>
        <v>81497.4671683742</v>
      </c>
      <c r="W34" s="91" t="n">
        <f aca="false">'Cadrage macro'!N66</f>
        <v>88649.0695405938</v>
      </c>
      <c r="X34" s="92" t="n">
        <f aca="false">'Cadrage macro'!O66</f>
        <v>97318.2521369906</v>
      </c>
      <c r="Y34" s="49" t="n">
        <f aca="false">(X34-S34)/S34</f>
        <v>0.56419975789171</v>
      </c>
      <c r="Z34" s="49" t="n">
        <f aca="false">(X34-T34)/T34</f>
        <v>0.443903664996104</v>
      </c>
      <c r="AA34" s="49" t="n">
        <f aca="false">(X34/S34)^(1/25)-1</f>
        <v>0.0180560486810462</v>
      </c>
      <c r="AB34" s="49" t="n">
        <f aca="false">(X34/T34)^(1/20)-1</f>
        <v>0.0185372365598921</v>
      </c>
      <c r="AC34" s="0"/>
      <c r="AD34" s="86" t="s">
        <v>52</v>
      </c>
      <c r="AE34" s="90" t="n">
        <v>62216</v>
      </c>
      <c r="AF34" s="91" t="n">
        <f aca="false">'Cadrage macro'!W66</f>
        <v>0</v>
      </c>
      <c r="AG34" s="91" t="n">
        <f aca="false">'Cadrage macro'!X66</f>
        <v>0</v>
      </c>
      <c r="AH34" s="91" t="n">
        <f aca="false">'Cadrage macro'!Y66</f>
        <v>0</v>
      </c>
      <c r="AI34" s="91" t="n">
        <f aca="false">'Cadrage macro'!Z66</f>
        <v>0</v>
      </c>
      <c r="AJ34" s="92" t="n">
        <f aca="false">'Cadrage macro'!AA66</f>
        <v>0</v>
      </c>
      <c r="AK34" s="49" t="n">
        <f aca="false">(AJ34-AE34)/AE34</f>
        <v>-1</v>
      </c>
      <c r="AL34" s="49" t="e">
        <f aca="false">(AJ34-AF34)/AF34</f>
        <v>#DIV/0!</v>
      </c>
      <c r="AM34" s="49" t="n">
        <f aca="false">(AJ34/AE34)^(1/25)-1</f>
        <v>-1</v>
      </c>
      <c r="AN34" s="49" t="e">
        <f aca="false">(AJ34/AF34)^(1/20)-1</f>
        <v>#DIV/0!</v>
      </c>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75" hidden="false" customHeight="false" outlineLevel="0" collapsed="false">
      <c r="A35" s="86" t="s">
        <v>53</v>
      </c>
      <c r="B35" s="87" t="n">
        <v>35567</v>
      </c>
      <c r="C35" s="87" t="n">
        <v>36819</v>
      </c>
      <c r="D35" s="88" t="n">
        <v>39500</v>
      </c>
      <c r="E35" s="88" t="n">
        <v>42865</v>
      </c>
      <c r="F35" s="88" t="n">
        <v>45608</v>
      </c>
      <c r="G35" s="89" t="n">
        <v>48002</v>
      </c>
      <c r="H35" s="49" t="n">
        <f aca="false">(G35-B35)/B35</f>
        <v>0.349621840470099</v>
      </c>
      <c r="I35" s="49" t="n">
        <f aca="false">(G35-C35)/C35</f>
        <v>0.303729052934626</v>
      </c>
      <c r="J35" s="49" t="n">
        <f aca="false">(G35/B35)^(1/25)-1</f>
        <v>0.0120651815137818</v>
      </c>
      <c r="K35" s="49" t="n">
        <f aca="false">(G35/C35)^(1/20)-1</f>
        <v>0.0133497558211533</v>
      </c>
      <c r="L35" s="0"/>
      <c r="M35" s="0"/>
      <c r="N35" s="0"/>
      <c r="O35" s="0"/>
      <c r="P35" s="0"/>
      <c r="Q35" s="0"/>
      <c r="R35" s="86" t="s">
        <v>53</v>
      </c>
      <c r="S35" s="90" t="n">
        <v>35567</v>
      </c>
      <c r="T35" s="91" t="n">
        <f aca="false">'Cadrage macro'!K67</f>
        <v>36702.2698987878</v>
      </c>
      <c r="U35" s="91" t="n">
        <f aca="false">'Cadrage macro'!L67</f>
        <v>38958.9107902151</v>
      </c>
      <c r="V35" s="91" t="n">
        <f aca="false">'Cadrage macro'!M67</f>
        <v>40395.2954813487</v>
      </c>
      <c r="W35" s="91" t="n">
        <f aca="false">'Cadrage macro'!N67</f>
        <v>42130.2270045522</v>
      </c>
      <c r="X35" s="92" t="n">
        <f aca="false">'Cadrage macro'!O67</f>
        <v>44410.0703869559</v>
      </c>
      <c r="Y35" s="49" t="n">
        <f aca="false">(X35-S35)/S35</f>
        <v>0.248631326424942</v>
      </c>
      <c r="Z35" s="49" t="n">
        <f aca="false">(X35-T35)/T35</f>
        <v>0.210008822599353</v>
      </c>
      <c r="AA35" s="49" t="n">
        <f aca="false">(X35/S35)^(1/25)-1</f>
        <v>0.00892148179875441</v>
      </c>
      <c r="AB35" s="49" t="n">
        <f aca="false">(X35/T35)^(1/20)-1</f>
        <v>0.00957695083717036</v>
      </c>
      <c r="AC35" s="0"/>
      <c r="AD35" s="86" t="s">
        <v>53</v>
      </c>
      <c r="AE35" s="90" t="n">
        <v>35567</v>
      </c>
      <c r="AF35" s="91" t="n">
        <f aca="false">'Cadrage macro'!W67</f>
        <v>0</v>
      </c>
      <c r="AG35" s="91" t="n">
        <f aca="false">'Cadrage macro'!X67</f>
        <v>0</v>
      </c>
      <c r="AH35" s="91" t="n">
        <f aca="false">'Cadrage macro'!Y67</f>
        <v>0</v>
      </c>
      <c r="AI35" s="91" t="n">
        <f aca="false">'Cadrage macro'!Z67</f>
        <v>0</v>
      </c>
      <c r="AJ35" s="92" t="n">
        <f aca="false">'Cadrage macro'!AA67</f>
        <v>0</v>
      </c>
      <c r="AK35" s="49" t="n">
        <f aca="false">(AJ35-AE35)/AE35</f>
        <v>-1</v>
      </c>
      <c r="AL35" s="49" t="e">
        <f aca="false">(AJ35-AF35)/AF35</f>
        <v>#DIV/0!</v>
      </c>
      <c r="AM35" s="49" t="n">
        <f aca="false">(AJ35/AE35)^(1/25)-1</f>
        <v>-1</v>
      </c>
      <c r="AN35" s="49" t="e">
        <f aca="false">(AJ35/AF35)^(1/20)-1</f>
        <v>#DIV/0!</v>
      </c>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 hidden="false" customHeight="false" outlineLevel="0" collapsed="false">
      <c r="A36" s="5" t="s">
        <v>87</v>
      </c>
      <c r="B36" s="0"/>
      <c r="C36" s="0"/>
      <c r="D36" s="0"/>
      <c r="E36" s="0"/>
      <c r="F36" s="0"/>
      <c r="G36" s="0"/>
      <c r="H36" s="49"/>
      <c r="I36" s="49"/>
      <c r="J36" s="49"/>
      <c r="K36" s="49"/>
      <c r="L36" s="0"/>
      <c r="M36" s="0"/>
      <c r="N36" s="0"/>
      <c r="O36" s="0"/>
      <c r="P36" s="0"/>
      <c r="Q36" s="0"/>
      <c r="R36" s="5" t="s">
        <v>88</v>
      </c>
      <c r="S36" s="0"/>
      <c r="T36" s="0"/>
      <c r="U36" s="0"/>
      <c r="V36" s="0"/>
      <c r="W36" s="0"/>
      <c r="X36" s="0"/>
      <c r="Y36" s="0"/>
      <c r="Z36" s="0"/>
      <c r="AA36" s="0"/>
      <c r="AB36" s="0"/>
      <c r="AC36" s="0"/>
      <c r="AD36" s="5" t="s">
        <v>88</v>
      </c>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0"/>
      <c r="B37" s="0"/>
      <c r="C37" s="0"/>
      <c r="D37" s="0"/>
      <c r="E37" s="0"/>
      <c r="F37" s="0"/>
      <c r="G37" s="0"/>
      <c r="H37" s="49"/>
      <c r="I37" s="49"/>
      <c r="J37" s="49"/>
      <c r="K37" s="49"/>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0"/>
      <c r="B38" s="0"/>
      <c r="C38" s="0"/>
      <c r="D38" s="0"/>
      <c r="E38" s="0"/>
      <c r="F38" s="0"/>
      <c r="G38" s="0"/>
      <c r="H38" s="49"/>
      <c r="I38" s="49"/>
      <c r="J38" s="49"/>
      <c r="K38" s="49"/>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10" t="s">
        <v>89</v>
      </c>
      <c r="B39" s="0"/>
      <c r="C39" s="0"/>
      <c r="D39" s="0"/>
      <c r="E39" s="0"/>
      <c r="F39" s="0"/>
      <c r="G39" s="0"/>
      <c r="H39" s="49"/>
      <c r="I39" s="49"/>
      <c r="J39" s="49"/>
      <c r="K39" s="49"/>
      <c r="L39" s="0"/>
      <c r="M39" s="0"/>
      <c r="N39" s="0"/>
      <c r="O39" s="0"/>
      <c r="P39" s="0"/>
      <c r="Q39" s="0"/>
      <c r="R39" s="10" t="s">
        <v>90</v>
      </c>
      <c r="S39" s="0"/>
      <c r="T39" s="0"/>
      <c r="U39" s="0"/>
      <c r="V39" s="0"/>
      <c r="W39" s="0"/>
      <c r="X39" s="0"/>
      <c r="Y39" s="0"/>
      <c r="Z39" s="0"/>
      <c r="AA39" s="0"/>
      <c r="AB39" s="0"/>
      <c r="AC39" s="0"/>
      <c r="AD39" s="10" t="s">
        <v>90</v>
      </c>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75" hidden="false" customHeight="false" outlineLevel="0" collapsed="false">
      <c r="A40" s="0"/>
      <c r="B40" s="0"/>
      <c r="C40" s="0"/>
      <c r="D40" s="0"/>
      <c r="E40" s="0"/>
      <c r="F40" s="0"/>
      <c r="G40" s="0"/>
      <c r="H40" s="41" t="s">
        <v>67</v>
      </c>
      <c r="I40" s="41"/>
      <c r="J40" s="41" t="s">
        <v>68</v>
      </c>
      <c r="K40" s="41"/>
      <c r="L40" s="0"/>
      <c r="M40" s="0"/>
      <c r="N40" s="0"/>
      <c r="O40" s="0"/>
      <c r="P40" s="0"/>
      <c r="Q40" s="0"/>
      <c r="R40" s="0"/>
      <c r="S40" s="0"/>
      <c r="T40" s="0"/>
      <c r="U40" s="0"/>
      <c r="V40" s="0"/>
      <c r="W40" s="0"/>
      <c r="X40" s="0"/>
      <c r="Y40" s="41" t="s">
        <v>67</v>
      </c>
      <c r="Z40" s="41"/>
      <c r="AA40" s="41" t="s">
        <v>68</v>
      </c>
      <c r="AB40" s="41"/>
      <c r="AC40" s="0"/>
      <c r="AD40" s="0"/>
      <c r="AE40" s="0"/>
      <c r="AF40" s="0"/>
      <c r="AG40" s="0"/>
      <c r="AH40" s="0"/>
      <c r="AI40" s="0"/>
      <c r="AJ40" s="0"/>
      <c r="AK40" s="41" t="s">
        <v>67</v>
      </c>
      <c r="AL40" s="41"/>
      <c r="AM40" s="41" t="s">
        <v>68</v>
      </c>
      <c r="AN40" s="41"/>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75" hidden="false" customHeight="false" outlineLevel="0" collapsed="false">
      <c r="A41" s="93" t="s">
        <v>91</v>
      </c>
      <c r="B41" s="83" t="n">
        <v>2010</v>
      </c>
      <c r="C41" s="84" t="n">
        <v>2015</v>
      </c>
      <c r="D41" s="84" t="n">
        <v>2020</v>
      </c>
      <c r="E41" s="83" t="n">
        <v>2025</v>
      </c>
      <c r="F41" s="83" t="n">
        <v>2030</v>
      </c>
      <c r="G41" s="85" t="n">
        <v>2035</v>
      </c>
      <c r="H41" s="10" t="s">
        <v>70</v>
      </c>
      <c r="I41" s="10" t="s">
        <v>71</v>
      </c>
      <c r="J41" s="10" t="s">
        <v>70</v>
      </c>
      <c r="K41" s="10" t="s">
        <v>71</v>
      </c>
      <c r="L41" s="0"/>
      <c r="M41" s="0"/>
      <c r="N41" s="0"/>
      <c r="O41" s="0"/>
      <c r="P41" s="0"/>
      <c r="Q41" s="0"/>
      <c r="R41" s="93" t="s">
        <v>91</v>
      </c>
      <c r="S41" s="83" t="n">
        <v>2010</v>
      </c>
      <c r="T41" s="84" t="n">
        <v>2015</v>
      </c>
      <c r="U41" s="84" t="n">
        <v>2020</v>
      </c>
      <c r="V41" s="83" t="n">
        <v>2025</v>
      </c>
      <c r="W41" s="83" t="n">
        <v>2030</v>
      </c>
      <c r="X41" s="85" t="n">
        <v>2035</v>
      </c>
      <c r="Y41" s="10" t="s">
        <v>70</v>
      </c>
      <c r="Z41" s="10" t="s">
        <v>71</v>
      </c>
      <c r="AA41" s="10" t="s">
        <v>70</v>
      </c>
      <c r="AB41" s="10" t="s">
        <v>71</v>
      </c>
      <c r="AC41" s="0"/>
      <c r="AD41" s="93" t="s">
        <v>91</v>
      </c>
      <c r="AE41" s="83" t="n">
        <v>2010</v>
      </c>
      <c r="AF41" s="84" t="n">
        <v>2015</v>
      </c>
      <c r="AG41" s="84" t="n">
        <v>2020</v>
      </c>
      <c r="AH41" s="83" t="n">
        <v>2025</v>
      </c>
      <c r="AI41" s="83" t="n">
        <v>2030</v>
      </c>
      <c r="AJ41" s="85" t="n">
        <v>2035</v>
      </c>
      <c r="AK41" s="10" t="s">
        <v>70</v>
      </c>
      <c r="AL41" s="10" t="s">
        <v>71</v>
      </c>
      <c r="AM41" s="10" t="s">
        <v>70</v>
      </c>
      <c r="AN41" s="10" t="s">
        <v>71</v>
      </c>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75" hidden="false" customHeight="false" outlineLevel="0" collapsed="false">
      <c r="A42" s="86" t="s">
        <v>72</v>
      </c>
      <c r="B42" s="70" t="n">
        <v>1</v>
      </c>
      <c r="C42" s="94" t="n">
        <v>0.95</v>
      </c>
      <c r="D42" s="94" t="n">
        <v>0.9</v>
      </c>
      <c r="E42" s="72" t="n">
        <v>0.869</v>
      </c>
      <c r="F42" s="72" t="n">
        <v>0.837</v>
      </c>
      <c r="G42" s="73" t="n">
        <v>0.837</v>
      </c>
      <c r="H42" s="49" t="n">
        <f aca="false">(G42-B42)/B42</f>
        <v>-0.163</v>
      </c>
      <c r="I42" s="49" t="n">
        <f aca="false">(G42-C42)/C42</f>
        <v>-0.118947368421053</v>
      </c>
      <c r="J42" s="49" t="n">
        <f aca="false">(G42/B42)^(1/25)-1</f>
        <v>-0.00709198070861405</v>
      </c>
      <c r="K42" s="49" t="n">
        <f aca="false">(G42/C42)^(1/20)-1</f>
        <v>-0.00631189149743272</v>
      </c>
      <c r="L42" s="0"/>
      <c r="M42" s="0"/>
      <c r="N42" s="0"/>
      <c r="O42" s="0"/>
      <c r="P42" s="0"/>
      <c r="Q42" s="0"/>
      <c r="R42" s="86" t="s">
        <v>72</v>
      </c>
      <c r="S42" s="70" t="n">
        <v>1</v>
      </c>
      <c r="T42" s="95" t="n">
        <v>0.95</v>
      </c>
      <c r="U42" s="95" t="n">
        <v>0.9</v>
      </c>
      <c r="V42" s="75" t="n">
        <v>0.869</v>
      </c>
      <c r="W42" s="75" t="n">
        <v>0.837</v>
      </c>
      <c r="X42" s="76" t="n">
        <v>0.837</v>
      </c>
      <c r="Y42" s="49" t="n">
        <f aca="false">(X42-S42)/S42</f>
        <v>-0.163</v>
      </c>
      <c r="Z42" s="49" t="n">
        <f aca="false">(X42-T42)/T42</f>
        <v>-0.118947368421053</v>
      </c>
      <c r="AA42" s="49" t="n">
        <f aca="false">(X42/S42)^(1/25)-1</f>
        <v>-0.00709198070861405</v>
      </c>
      <c r="AB42" s="49" t="n">
        <f aca="false">(X42/T42)^(1/20)-1</f>
        <v>-0.00631189149743272</v>
      </c>
      <c r="AC42" s="0"/>
      <c r="AD42" s="86" t="s">
        <v>72</v>
      </c>
      <c r="AE42" s="70" t="n">
        <v>1</v>
      </c>
      <c r="AF42" s="95" t="n">
        <v>0.95</v>
      </c>
      <c r="AG42" s="95" t="n">
        <v>0.9</v>
      </c>
      <c r="AH42" s="75" t="n">
        <v>0.869</v>
      </c>
      <c r="AI42" s="75" t="n">
        <v>0.837</v>
      </c>
      <c r="AJ42" s="76" t="n">
        <v>0.837</v>
      </c>
      <c r="AK42" s="49" t="n">
        <f aca="false">(AJ42-AE42)/AE42</f>
        <v>-0.163</v>
      </c>
      <c r="AL42" s="49" t="n">
        <f aca="false">(AJ42-AF42)/AF42</f>
        <v>-0.118947368421053</v>
      </c>
      <c r="AM42" s="49" t="n">
        <f aca="false">(AJ42/AE42)^(1/25)-1</f>
        <v>-0.00709198070861405</v>
      </c>
      <c r="AN42" s="49" t="n">
        <f aca="false">(AJ42/AF42)^(1/20)-1</f>
        <v>-0.00631189149743272</v>
      </c>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75" hidden="false" customHeight="false" outlineLevel="0" collapsed="false">
      <c r="A43" s="86" t="s">
        <v>76</v>
      </c>
      <c r="B43" s="70" t="n">
        <v>1</v>
      </c>
      <c r="C43" s="94" t="n">
        <v>0.963</v>
      </c>
      <c r="D43" s="94" t="n">
        <v>0.927</v>
      </c>
      <c r="E43" s="72" t="n">
        <v>0.89</v>
      </c>
      <c r="F43" s="72" t="n">
        <v>0.854</v>
      </c>
      <c r="G43" s="73" t="n">
        <v>0.854</v>
      </c>
      <c r="H43" s="49" t="n">
        <f aca="false">(G43-B43)/B43</f>
        <v>-0.146</v>
      </c>
      <c r="I43" s="49" t="n">
        <f aca="false">(G43-C43)/C43</f>
        <v>-0.11318795430945</v>
      </c>
      <c r="J43" s="49" t="n">
        <f aca="false">(G43/B43)^(1/25)-1</f>
        <v>-0.0062930785204417</v>
      </c>
      <c r="K43" s="49" t="n">
        <f aca="false">(G43/C43)^(1/20)-1</f>
        <v>-0.00598811027235635</v>
      </c>
      <c r="L43" s="0"/>
      <c r="M43" s="0"/>
      <c r="N43" s="0"/>
      <c r="O43" s="0"/>
      <c r="P43" s="0"/>
      <c r="Q43" s="0"/>
      <c r="R43" s="86" t="s">
        <v>76</v>
      </c>
      <c r="S43" s="70" t="n">
        <v>1</v>
      </c>
      <c r="T43" s="96" t="n">
        <v>0.97</v>
      </c>
      <c r="U43" s="96" t="n">
        <v>0.94</v>
      </c>
      <c r="V43" s="78" t="n">
        <v>0.91</v>
      </c>
      <c r="W43" s="78" t="n">
        <v>0.89</v>
      </c>
      <c r="X43" s="79" t="n">
        <v>0.86</v>
      </c>
      <c r="Y43" s="49" t="n">
        <f aca="false">(X43-S43)/S43</f>
        <v>-0.14</v>
      </c>
      <c r="Z43" s="49" t="n">
        <f aca="false">(X43-T43)/T43</f>
        <v>-0.11340206185567</v>
      </c>
      <c r="AA43" s="49" t="n">
        <f aca="false">(X43/S43)^(1/25)-1</f>
        <v>-0.00601475409473773</v>
      </c>
      <c r="AB43" s="49" t="n">
        <f aca="false">(X43/T43)^(1/20)-1</f>
        <v>-0.00600011111620291</v>
      </c>
      <c r="AC43" s="0"/>
      <c r="AD43" s="86" t="s">
        <v>76</v>
      </c>
      <c r="AE43" s="70" t="n">
        <v>1</v>
      </c>
      <c r="AF43" s="96" t="n">
        <v>0.97</v>
      </c>
      <c r="AG43" s="96" t="n">
        <v>0.94</v>
      </c>
      <c r="AH43" s="78" t="n">
        <v>0.91</v>
      </c>
      <c r="AI43" s="78" t="n">
        <v>0.89</v>
      </c>
      <c r="AJ43" s="79" t="n">
        <v>0.86</v>
      </c>
      <c r="AK43" s="49" t="n">
        <f aca="false">(AJ43-AE43)/AE43</f>
        <v>-0.14</v>
      </c>
      <c r="AL43" s="49" t="n">
        <f aca="false">(AJ43-AF43)/AF43</f>
        <v>-0.11340206185567</v>
      </c>
      <c r="AM43" s="49" t="n">
        <f aca="false">(AJ43/AE43)^(1/25)-1</f>
        <v>-0.00601475409473773</v>
      </c>
      <c r="AN43" s="49" t="n">
        <f aca="false">(AJ43/AF43)^(1/20)-1</f>
        <v>-0.00600011111620291</v>
      </c>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75" hidden="false" customHeight="false" outlineLevel="0" collapsed="false">
      <c r="A44" s="86" t="s">
        <v>77</v>
      </c>
      <c r="B44" s="70" t="n">
        <v>1</v>
      </c>
      <c r="C44" s="94" t="n">
        <v>0.987</v>
      </c>
      <c r="D44" s="94" t="n">
        <v>0.974</v>
      </c>
      <c r="E44" s="72" t="n">
        <v>0.974</v>
      </c>
      <c r="F44" s="72" t="n">
        <v>0.974</v>
      </c>
      <c r="G44" s="73" t="n">
        <v>0.974</v>
      </c>
      <c r="H44" s="49" t="n">
        <f aca="false">(G44-B44)/B44</f>
        <v>-0.0259999999999999</v>
      </c>
      <c r="I44" s="49" t="n">
        <f aca="false">(G44-C44)/C44</f>
        <v>-0.0131712259371835</v>
      </c>
      <c r="J44" s="49" t="n">
        <f aca="false">(G44/B44)^(1/25)-1</f>
        <v>-0.00105320400452047</v>
      </c>
      <c r="K44" s="49" t="n">
        <f aca="false">(G44/C44)^(1/20)-1</f>
        <v>-0.000662717095504251</v>
      </c>
      <c r="L44" s="0"/>
      <c r="M44" s="0"/>
      <c r="N44" s="0"/>
      <c r="O44" s="0"/>
      <c r="P44" s="0"/>
      <c r="Q44" s="0"/>
      <c r="R44" s="86" t="s">
        <v>77</v>
      </c>
      <c r="S44" s="70" t="n">
        <v>1</v>
      </c>
      <c r="T44" s="96" t="n">
        <v>1</v>
      </c>
      <c r="U44" s="96" t="n">
        <v>1</v>
      </c>
      <c r="V44" s="78" t="n">
        <v>1</v>
      </c>
      <c r="W44" s="78" t="n">
        <v>1</v>
      </c>
      <c r="X44" s="79" t="n">
        <v>1</v>
      </c>
      <c r="Y44" s="49" t="n">
        <f aca="false">(X44-S44)/S44</f>
        <v>0</v>
      </c>
      <c r="Z44" s="49" t="n">
        <f aca="false">(X44-T44)/T44</f>
        <v>0</v>
      </c>
      <c r="AA44" s="49" t="n">
        <f aca="false">(X44/S44)^(1/25)-1</f>
        <v>0</v>
      </c>
      <c r="AB44" s="49" t="n">
        <f aca="false">(X44/T44)^(1/20)-1</f>
        <v>0</v>
      </c>
      <c r="AC44" s="0"/>
      <c r="AD44" s="86" t="s">
        <v>77</v>
      </c>
      <c r="AE44" s="70" t="n">
        <v>1</v>
      </c>
      <c r="AF44" s="96" t="n">
        <v>1</v>
      </c>
      <c r="AG44" s="96" t="n">
        <v>1</v>
      </c>
      <c r="AH44" s="78" t="n">
        <v>1</v>
      </c>
      <c r="AI44" s="78" t="n">
        <v>1</v>
      </c>
      <c r="AJ44" s="79" t="n">
        <v>1</v>
      </c>
      <c r="AK44" s="49" t="n">
        <f aca="false">(AJ44-AE44)/AE44</f>
        <v>0</v>
      </c>
      <c r="AL44" s="49" t="n">
        <f aca="false">(AJ44-AF44)/AF44</f>
        <v>0</v>
      </c>
      <c r="AM44" s="49" t="n">
        <f aca="false">(AJ44/AE44)^(1/25)-1</f>
        <v>0</v>
      </c>
      <c r="AN44" s="49" t="n">
        <f aca="false">(AJ44/AF44)^(1/20)-1</f>
        <v>0</v>
      </c>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75" hidden="false" customHeight="false" outlineLevel="0" collapsed="false">
      <c r="A45" s="86" t="s">
        <v>78</v>
      </c>
      <c r="B45" s="70" t="n">
        <v>1</v>
      </c>
      <c r="C45" s="94" t="n">
        <v>0.979</v>
      </c>
      <c r="D45" s="94" t="n">
        <v>0.958</v>
      </c>
      <c r="E45" s="72" t="n">
        <v>0.926</v>
      </c>
      <c r="F45" s="72" t="n">
        <v>0.894</v>
      </c>
      <c r="G45" s="73" t="n">
        <v>0.894</v>
      </c>
      <c r="H45" s="49" t="n">
        <f aca="false">(G45-B45)/B45</f>
        <v>-0.106</v>
      </c>
      <c r="I45" s="49" t="n">
        <f aca="false">(G45-C45)/C45</f>
        <v>-0.0868232890704802</v>
      </c>
      <c r="J45" s="49" t="n">
        <f aca="false">(G45/B45)^(1/25)-1</f>
        <v>-0.0044719510682818</v>
      </c>
      <c r="K45" s="49" t="n">
        <f aca="false">(G45/C45)^(1/20)-1</f>
        <v>-0.00453099728686135</v>
      </c>
      <c r="L45" s="0"/>
      <c r="M45" s="0"/>
      <c r="N45" s="0"/>
      <c r="O45" s="0"/>
      <c r="P45" s="0"/>
      <c r="Q45" s="0"/>
      <c r="R45" s="86" t="s">
        <v>78</v>
      </c>
      <c r="S45" s="70" t="n">
        <v>1</v>
      </c>
      <c r="T45" s="96" t="n">
        <v>0.97</v>
      </c>
      <c r="U45" s="96" t="n">
        <v>0.95</v>
      </c>
      <c r="V45" s="78" t="n">
        <v>0.93</v>
      </c>
      <c r="W45" s="78" t="n">
        <v>0.91</v>
      </c>
      <c r="X45" s="79" t="n">
        <v>0.88</v>
      </c>
      <c r="Y45" s="49" t="n">
        <f aca="false">(X45-S45)/S45</f>
        <v>-0.12</v>
      </c>
      <c r="Z45" s="49" t="n">
        <f aca="false">(X45-T45)/T45</f>
        <v>-0.0927835051546392</v>
      </c>
      <c r="AA45" s="49" t="n">
        <f aca="false">(X45/S45)^(1/25)-1</f>
        <v>-0.00510028401761664</v>
      </c>
      <c r="AB45" s="49" t="n">
        <f aca="false">(X45/T45)^(1/20)-1</f>
        <v>-0.00485687525299727</v>
      </c>
      <c r="AC45" s="0"/>
      <c r="AD45" s="86" t="s">
        <v>78</v>
      </c>
      <c r="AE45" s="70" t="n">
        <v>1</v>
      </c>
      <c r="AF45" s="96" t="n">
        <v>0.97</v>
      </c>
      <c r="AG45" s="96" t="n">
        <v>0.95</v>
      </c>
      <c r="AH45" s="78" t="n">
        <v>0.93</v>
      </c>
      <c r="AI45" s="78" t="n">
        <v>0.91</v>
      </c>
      <c r="AJ45" s="79" t="n">
        <v>0.88</v>
      </c>
      <c r="AK45" s="49" t="n">
        <f aca="false">(AJ45-AE45)/AE45</f>
        <v>-0.12</v>
      </c>
      <c r="AL45" s="49" t="n">
        <f aca="false">(AJ45-AF45)/AF45</f>
        <v>-0.0927835051546392</v>
      </c>
      <c r="AM45" s="49" t="n">
        <f aca="false">(AJ45/AE45)^(1/25)-1</f>
        <v>-0.00510028401761664</v>
      </c>
      <c r="AN45" s="49" t="n">
        <f aca="false">(AJ45/AF45)^(1/20)-1</f>
        <v>-0.00485687525299727</v>
      </c>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75" hidden="false" customHeight="false" outlineLevel="0" collapsed="false">
      <c r="A46" s="86" t="s">
        <v>79</v>
      </c>
      <c r="B46" s="70" t="n">
        <v>1</v>
      </c>
      <c r="C46" s="94" t="n">
        <v>0.961</v>
      </c>
      <c r="D46" s="94" t="n">
        <v>0.922</v>
      </c>
      <c r="E46" s="72" t="n">
        <v>0.922</v>
      </c>
      <c r="F46" s="72" t="n">
        <v>0.922</v>
      </c>
      <c r="G46" s="73" t="n">
        <v>0.922</v>
      </c>
      <c r="H46" s="49" t="n">
        <f aca="false">(G46-B46)/B46</f>
        <v>-0.078</v>
      </c>
      <c r="I46" s="49" t="n">
        <f aca="false">(G46-C46)/C46</f>
        <v>-0.040582726326743</v>
      </c>
      <c r="J46" s="49" t="n">
        <f aca="false">(G46/B46)^(1/25)-1</f>
        <v>-0.00324313186682357</v>
      </c>
      <c r="K46" s="49" t="n">
        <f aca="false">(G46/C46)^(1/20)-1</f>
        <v>-0.0020693152795821</v>
      </c>
      <c r="L46" s="0"/>
      <c r="M46" s="0"/>
      <c r="N46" s="0"/>
      <c r="O46" s="0"/>
      <c r="P46" s="0"/>
      <c r="Q46" s="0"/>
      <c r="R46" s="86" t="s">
        <v>79</v>
      </c>
      <c r="S46" s="70" t="n">
        <v>1</v>
      </c>
      <c r="T46" s="97" t="n">
        <v>1.02</v>
      </c>
      <c r="U46" s="97" t="n">
        <v>0.99</v>
      </c>
      <c r="V46" s="80" t="n">
        <v>0.97</v>
      </c>
      <c r="W46" s="80" t="n">
        <v>0.97</v>
      </c>
      <c r="X46" s="81" t="n">
        <v>0.97</v>
      </c>
      <c r="Y46" s="49" t="n">
        <f aca="false">(X46-S46)/S46</f>
        <v>-0.03</v>
      </c>
      <c r="Z46" s="49" t="n">
        <f aca="false">(X46-T46)/T46</f>
        <v>-0.0490196078431373</v>
      </c>
      <c r="AA46" s="49" t="n">
        <f aca="false">(X46/S46)^(1/25)-1</f>
        <v>-0.00121762639006873</v>
      </c>
      <c r="AB46" s="49" t="n">
        <f aca="false">(X46/T46)^(1/20)-1</f>
        <v>-0.00250993656763188</v>
      </c>
      <c r="AC46" s="0"/>
      <c r="AD46" s="86" t="s">
        <v>79</v>
      </c>
      <c r="AE46" s="70" t="n">
        <v>1</v>
      </c>
      <c r="AF46" s="97" t="n">
        <v>1.02</v>
      </c>
      <c r="AG46" s="97" t="n">
        <v>0.99</v>
      </c>
      <c r="AH46" s="80" t="n">
        <v>0.97</v>
      </c>
      <c r="AI46" s="80" t="n">
        <v>0.97</v>
      </c>
      <c r="AJ46" s="81" t="n">
        <v>0.97</v>
      </c>
      <c r="AK46" s="49" t="n">
        <f aca="false">(AJ46-AE46)/AE46</f>
        <v>-0.03</v>
      </c>
      <c r="AL46" s="49" t="n">
        <f aca="false">(AJ46-AF46)/AF46</f>
        <v>-0.0490196078431373</v>
      </c>
      <c r="AM46" s="49" t="n">
        <f aca="false">(AJ46/AE46)^(1/25)-1</f>
        <v>-0.00121762639006873</v>
      </c>
      <c r="AN46" s="49" t="n">
        <f aca="false">(AJ46/AF46)^(1/20)-1</f>
        <v>-0.00250993656763188</v>
      </c>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75" hidden="false" customHeight="false" outlineLevel="0" collapsed="false">
      <c r="A47" s="86" t="s">
        <v>92</v>
      </c>
      <c r="B47" s="70" t="n">
        <v>1</v>
      </c>
      <c r="C47" s="94" t="n">
        <v>0.898</v>
      </c>
      <c r="D47" s="94" t="n">
        <v>0.796</v>
      </c>
      <c r="E47" s="72" t="n">
        <v>0.796</v>
      </c>
      <c r="F47" s="72" t="n">
        <v>0.796</v>
      </c>
      <c r="G47" s="73" t="n">
        <v>0.796</v>
      </c>
      <c r="H47" s="49" t="n">
        <f aca="false">(G47-B47)/B47</f>
        <v>-0.204</v>
      </c>
      <c r="I47" s="49" t="n">
        <f aca="false">(G47-C47)/C47</f>
        <v>-0.11358574610245</v>
      </c>
      <c r="J47" s="49" t="n">
        <f aca="false">(G47/B47)^(1/25)-1</f>
        <v>-0.0090847259596537</v>
      </c>
      <c r="K47" s="49" t="n">
        <f aca="false">(G47/C47)^(1/20)-1</f>
        <v>-0.00601040891204374</v>
      </c>
      <c r="L47" s="0"/>
      <c r="M47" s="0"/>
      <c r="N47" s="0"/>
      <c r="O47" s="0"/>
      <c r="P47" s="0"/>
      <c r="Q47" s="0"/>
      <c r="R47" s="86" t="s">
        <v>92</v>
      </c>
      <c r="S47" s="70" t="n">
        <v>1</v>
      </c>
      <c r="T47" s="95" t="n">
        <v>0.898</v>
      </c>
      <c r="U47" s="95" t="n">
        <v>0.796</v>
      </c>
      <c r="V47" s="75" t="n">
        <v>0.796</v>
      </c>
      <c r="W47" s="75" t="n">
        <v>0.796</v>
      </c>
      <c r="X47" s="76" t="n">
        <v>0.796</v>
      </c>
      <c r="Y47" s="49" t="n">
        <f aca="false">(X47-S47)/S47</f>
        <v>-0.204</v>
      </c>
      <c r="Z47" s="49" t="n">
        <f aca="false">(X47-T47)/T47</f>
        <v>-0.11358574610245</v>
      </c>
      <c r="AA47" s="49" t="n">
        <f aca="false">(X47/S47)^(1/25)-1</f>
        <v>-0.0090847259596537</v>
      </c>
      <c r="AB47" s="49" t="n">
        <f aca="false">(X47/T47)^(1/20)-1</f>
        <v>-0.00601040891204374</v>
      </c>
      <c r="AC47" s="0"/>
      <c r="AD47" s="86" t="s">
        <v>92</v>
      </c>
      <c r="AE47" s="70" t="n">
        <v>1</v>
      </c>
      <c r="AF47" s="95" t="n">
        <v>0.898</v>
      </c>
      <c r="AG47" s="95" t="n">
        <v>0.796</v>
      </c>
      <c r="AH47" s="75" t="n">
        <v>0.796</v>
      </c>
      <c r="AI47" s="75" t="n">
        <v>0.796</v>
      </c>
      <c r="AJ47" s="76" t="n">
        <v>0.796</v>
      </c>
      <c r="AK47" s="49" t="n">
        <f aca="false">(AJ47-AE47)/AE47</f>
        <v>-0.204</v>
      </c>
      <c r="AL47" s="49" t="n">
        <f aca="false">(AJ47-AF47)/AF47</f>
        <v>-0.11358574610245</v>
      </c>
      <c r="AM47" s="49" t="n">
        <f aca="false">(AJ47/AE47)^(1/25)-1</f>
        <v>-0.0090847259596537</v>
      </c>
      <c r="AN47" s="49" t="n">
        <f aca="false">(AJ47/AF47)^(1/20)-1</f>
        <v>-0.00601040891204374</v>
      </c>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75" hidden="false" customHeight="false" outlineLevel="0" collapsed="false">
      <c r="A48" s="86" t="s">
        <v>80</v>
      </c>
      <c r="B48" s="70" t="n">
        <v>1</v>
      </c>
      <c r="C48" s="94" t="n">
        <v>0.942</v>
      </c>
      <c r="D48" s="94" t="n">
        <v>0.885</v>
      </c>
      <c r="E48" s="72" t="n">
        <v>0.885</v>
      </c>
      <c r="F48" s="72" t="n">
        <v>0.885</v>
      </c>
      <c r="G48" s="73" t="n">
        <v>0.885</v>
      </c>
      <c r="H48" s="49" t="n">
        <f aca="false">(G48-B48)/B48</f>
        <v>-0.115</v>
      </c>
      <c r="I48" s="49" t="n">
        <f aca="false">(G48-C48)/C48</f>
        <v>-0.0605095541401274</v>
      </c>
      <c r="J48" s="49" t="n">
        <f aca="false">(G48/B48)^(1/25)-1</f>
        <v>-0.00487478483959558</v>
      </c>
      <c r="K48" s="49" t="n">
        <f aca="false">(G48/C48)^(1/20)-1</f>
        <v>-0.00311601659004979</v>
      </c>
      <c r="L48" s="0"/>
      <c r="M48" s="0"/>
      <c r="N48" s="0"/>
      <c r="O48" s="0"/>
      <c r="P48" s="0"/>
      <c r="Q48" s="0"/>
      <c r="R48" s="86" t="s">
        <v>80</v>
      </c>
      <c r="S48" s="70" t="n">
        <v>1</v>
      </c>
      <c r="T48" s="97" t="n">
        <v>0.99</v>
      </c>
      <c r="U48" s="97" t="n">
        <v>0.99</v>
      </c>
      <c r="V48" s="97" t="n">
        <v>0.99</v>
      </c>
      <c r="W48" s="97" t="n">
        <v>0.99</v>
      </c>
      <c r="X48" s="98" t="n">
        <v>0.99</v>
      </c>
      <c r="Y48" s="49" t="n">
        <f aca="false">(X48-S48)/S48</f>
        <v>-0.01</v>
      </c>
      <c r="Z48" s="49" t="n">
        <f aca="false">(X48-T48)/T48</f>
        <v>0</v>
      </c>
      <c r="AA48" s="49" t="n">
        <f aca="false">(X48/S48)^(1/25)-1</f>
        <v>-0.000401932637566937</v>
      </c>
      <c r="AB48" s="49" t="n">
        <f aca="false">(X48/T48)^(1/20)-1</f>
        <v>0</v>
      </c>
      <c r="AC48" s="0"/>
      <c r="AD48" s="86" t="s">
        <v>80</v>
      </c>
      <c r="AE48" s="70" t="n">
        <v>1</v>
      </c>
      <c r="AF48" s="97" t="n">
        <v>0.99</v>
      </c>
      <c r="AG48" s="97" t="n">
        <v>0.99</v>
      </c>
      <c r="AH48" s="97" t="n">
        <v>0.99</v>
      </c>
      <c r="AI48" s="97" t="n">
        <v>0.99</v>
      </c>
      <c r="AJ48" s="98" t="n">
        <v>0.99</v>
      </c>
      <c r="AK48" s="49" t="n">
        <f aca="false">(AJ48-AE48)/AE48</f>
        <v>-0.01</v>
      </c>
      <c r="AL48" s="49" t="n">
        <f aca="false">(AJ48-AF48)/AF48</f>
        <v>0</v>
      </c>
      <c r="AM48" s="49" t="n">
        <f aca="false">(AJ48/AE48)^(1/25)-1</f>
        <v>-0.000401932637566937</v>
      </c>
      <c r="AN48" s="49" t="n">
        <f aca="false">(AJ48/AF48)^(1/20)-1</f>
        <v>0</v>
      </c>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75" hidden="false" customHeight="false" outlineLevel="0" collapsed="false">
      <c r="A49" s="86" t="s">
        <v>75</v>
      </c>
      <c r="B49" s="70" t="n">
        <v>1</v>
      </c>
      <c r="C49" s="94" t="n">
        <v>1</v>
      </c>
      <c r="D49" s="94" t="n">
        <v>1</v>
      </c>
      <c r="E49" s="72" t="n">
        <v>1</v>
      </c>
      <c r="F49" s="72" t="n">
        <v>1</v>
      </c>
      <c r="G49" s="73" t="n">
        <v>1</v>
      </c>
      <c r="H49" s="49" t="n">
        <f aca="false">(G49-B49)/B49</f>
        <v>0</v>
      </c>
      <c r="I49" s="49" t="n">
        <f aca="false">(G49-C49)/C49</f>
        <v>0</v>
      </c>
      <c r="J49" s="49" t="n">
        <f aca="false">(G49/B49)^(1/25)-1</f>
        <v>0</v>
      </c>
      <c r="K49" s="49" t="n">
        <f aca="false">(G49/C49)^(1/20)-1</f>
        <v>0</v>
      </c>
      <c r="L49" s="0"/>
      <c r="M49" s="0"/>
      <c r="N49" s="0"/>
      <c r="O49" s="0"/>
      <c r="P49" s="0"/>
      <c r="Q49" s="0"/>
      <c r="R49" s="86" t="s">
        <v>75</v>
      </c>
      <c r="S49" s="70" t="n">
        <v>1</v>
      </c>
      <c r="T49" s="95" t="n">
        <v>1</v>
      </c>
      <c r="U49" s="95" t="n">
        <v>1</v>
      </c>
      <c r="V49" s="75" t="n">
        <v>1</v>
      </c>
      <c r="W49" s="75" t="n">
        <v>1</v>
      </c>
      <c r="X49" s="76" t="n">
        <v>1</v>
      </c>
      <c r="Y49" s="49" t="n">
        <f aca="false">(X49-S49)/S49</f>
        <v>0</v>
      </c>
      <c r="Z49" s="49" t="n">
        <f aca="false">(X49-T49)/T49</f>
        <v>0</v>
      </c>
      <c r="AA49" s="49" t="n">
        <f aca="false">(X49/S49)^(1/25)-1</f>
        <v>0</v>
      </c>
      <c r="AB49" s="49" t="n">
        <f aca="false">(X49/T49)^(1/20)-1</f>
        <v>0</v>
      </c>
      <c r="AC49" s="0"/>
      <c r="AD49" s="86" t="s">
        <v>75</v>
      </c>
      <c r="AE49" s="70" t="n">
        <v>1</v>
      </c>
      <c r="AF49" s="95" t="n">
        <v>1</v>
      </c>
      <c r="AG49" s="95" t="n">
        <v>1</v>
      </c>
      <c r="AH49" s="75" t="n">
        <v>1</v>
      </c>
      <c r="AI49" s="75" t="n">
        <v>1</v>
      </c>
      <c r="AJ49" s="76" t="n">
        <v>1</v>
      </c>
      <c r="AK49" s="49" t="n">
        <f aca="false">(AJ49-AE49)/AE49</f>
        <v>0</v>
      </c>
      <c r="AL49" s="49" t="n">
        <f aca="false">(AJ49-AF49)/AF49</f>
        <v>0</v>
      </c>
      <c r="AM49" s="49" t="n">
        <f aca="false">(AJ49/AE49)^(1/25)-1</f>
        <v>0</v>
      </c>
      <c r="AN49" s="49" t="n">
        <f aca="false">(AJ49/AF49)^(1/20)-1</f>
        <v>0</v>
      </c>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75" hidden="false" customHeight="false" outlineLevel="0" collapsed="false">
      <c r="A50" s="86" t="s">
        <v>82</v>
      </c>
      <c r="B50" s="70" t="n">
        <v>1</v>
      </c>
      <c r="C50" s="94" t="n">
        <v>0.964</v>
      </c>
      <c r="D50" s="94" t="n">
        <v>0.928</v>
      </c>
      <c r="E50" s="72" t="n">
        <v>0.892</v>
      </c>
      <c r="F50" s="72" t="n">
        <v>0.856</v>
      </c>
      <c r="G50" s="73" t="n">
        <v>0.856</v>
      </c>
      <c r="H50" s="49" t="n">
        <f aca="false">(G50-B50)/B50</f>
        <v>-0.144</v>
      </c>
      <c r="I50" s="49" t="n">
        <f aca="false">(G50-C50)/C50</f>
        <v>-0.112033195020747</v>
      </c>
      <c r="J50" s="49" t="n">
        <f aca="false">(G50/B50)^(1/25)-1</f>
        <v>-0.00620009570263624</v>
      </c>
      <c r="K50" s="49" t="n">
        <f aca="false">(G50/C50)^(1/20)-1</f>
        <v>-0.00592343280748009</v>
      </c>
      <c r="L50" s="0"/>
      <c r="M50" s="0"/>
      <c r="N50" s="0"/>
      <c r="O50" s="0"/>
      <c r="P50" s="0"/>
      <c r="Q50" s="0"/>
      <c r="R50" s="86" t="s">
        <v>82</v>
      </c>
      <c r="S50" s="70" t="n">
        <v>1</v>
      </c>
      <c r="T50" s="97" t="n">
        <v>1</v>
      </c>
      <c r="U50" s="97" t="n">
        <v>0.97</v>
      </c>
      <c r="V50" s="80" t="n">
        <v>0.94</v>
      </c>
      <c r="W50" s="80" t="n">
        <v>0.91</v>
      </c>
      <c r="X50" s="81" t="n">
        <v>0.88</v>
      </c>
      <c r="Y50" s="49" t="n">
        <f aca="false">(X50-S50)/S50</f>
        <v>-0.12</v>
      </c>
      <c r="Z50" s="49" t="n">
        <f aca="false">(X50-T50)/T50</f>
        <v>-0.12</v>
      </c>
      <c r="AA50" s="49" t="n">
        <f aca="false">(X50/S50)^(1/25)-1</f>
        <v>-0.00510028401761664</v>
      </c>
      <c r="AB50" s="49" t="n">
        <f aca="false">(X50/T50)^(1/20)-1</f>
        <v>-0.00637128531271292</v>
      </c>
      <c r="AC50" s="0"/>
      <c r="AD50" s="86" t="s">
        <v>82</v>
      </c>
      <c r="AE50" s="70" t="n">
        <v>1</v>
      </c>
      <c r="AF50" s="97" t="n">
        <v>1</v>
      </c>
      <c r="AG50" s="97" t="n">
        <v>0.97</v>
      </c>
      <c r="AH50" s="80" t="n">
        <v>0.94</v>
      </c>
      <c r="AI50" s="80" t="n">
        <v>0.91</v>
      </c>
      <c r="AJ50" s="81" t="n">
        <v>0.88</v>
      </c>
      <c r="AK50" s="49" t="n">
        <f aca="false">(AJ50-AE50)/AE50</f>
        <v>-0.12</v>
      </c>
      <c r="AL50" s="49" t="n">
        <f aca="false">(AJ50-AF50)/AF50</f>
        <v>-0.12</v>
      </c>
      <c r="AM50" s="49" t="n">
        <f aca="false">(AJ50/AE50)^(1/25)-1</f>
        <v>-0.00510028401761664</v>
      </c>
      <c r="AN50" s="49" t="n">
        <f aca="false">(AJ50/AF50)^(1/20)-1</f>
        <v>-0.00637128531271292</v>
      </c>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5" t="s">
        <v>83</v>
      </c>
      <c r="B51" s="0"/>
      <c r="C51" s="0"/>
      <c r="D51" s="0"/>
      <c r="E51" s="0"/>
      <c r="F51" s="0"/>
      <c r="G51" s="0"/>
      <c r="H51" s="49"/>
      <c r="I51" s="49"/>
      <c r="J51" s="49"/>
      <c r="K51" s="49"/>
      <c r="L51" s="0"/>
      <c r="M51" s="0"/>
      <c r="N51" s="0"/>
      <c r="O51" s="0"/>
      <c r="P51" s="0"/>
      <c r="Q51" s="0"/>
      <c r="R51" s="5" t="s">
        <v>84</v>
      </c>
      <c r="S51" s="0"/>
      <c r="T51" s="0"/>
      <c r="U51" s="0"/>
      <c r="V51" s="0"/>
      <c r="W51" s="0"/>
      <c r="X51" s="0"/>
      <c r="Y51" s="0"/>
      <c r="Z51" s="0"/>
      <c r="AA51" s="0"/>
      <c r="AB51" s="0"/>
      <c r="AC51" s="0"/>
      <c r="AD51" s="5" t="s">
        <v>84</v>
      </c>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 hidden="false" customHeight="false" outlineLevel="0" collapsed="false">
      <c r="A52" s="0"/>
      <c r="B52" s="0"/>
      <c r="C52" s="0"/>
      <c r="D52" s="0"/>
      <c r="E52" s="0"/>
      <c r="F52" s="0"/>
      <c r="G52" s="0"/>
      <c r="H52" s="49"/>
      <c r="I52" s="49"/>
      <c r="J52" s="49"/>
      <c r="K52" s="49"/>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 hidden="false" customHeight="false" outlineLevel="0" collapsed="false">
      <c r="A53" s="0"/>
      <c r="B53" s="0"/>
      <c r="C53" s="0"/>
      <c r="D53" s="0"/>
      <c r="E53" s="0"/>
      <c r="F53" s="0"/>
      <c r="G53" s="0"/>
      <c r="H53" s="49"/>
      <c r="I53" s="49"/>
      <c r="J53" s="49"/>
      <c r="K53" s="49"/>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 hidden="false" customHeight="false" outlineLevel="0" collapsed="false">
      <c r="A54" s="10" t="s">
        <v>93</v>
      </c>
      <c r="B54" s="0"/>
      <c r="C54" s="0"/>
      <c r="D54" s="0"/>
      <c r="E54" s="0"/>
      <c r="F54" s="0"/>
      <c r="G54" s="0"/>
      <c r="H54" s="49"/>
      <c r="I54" s="49"/>
      <c r="J54" s="49"/>
      <c r="K54" s="49"/>
      <c r="L54" s="0"/>
      <c r="M54" s="0"/>
      <c r="N54" s="0"/>
      <c r="O54" s="0"/>
      <c r="P54" s="0"/>
      <c r="Q54" s="0"/>
      <c r="R54" s="10" t="s">
        <v>94</v>
      </c>
      <c r="S54" s="0"/>
      <c r="T54" s="0"/>
      <c r="U54" s="0"/>
      <c r="V54" s="0"/>
      <c r="W54" s="0"/>
      <c r="X54" s="0"/>
      <c r="Y54" s="0"/>
      <c r="Z54" s="0"/>
      <c r="AA54" s="0"/>
      <c r="AB54" s="0"/>
      <c r="AC54" s="0"/>
      <c r="AD54" s="10" t="s">
        <v>94</v>
      </c>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75" hidden="false" customHeight="false" outlineLevel="0" collapsed="false">
      <c r="A55" s="0"/>
      <c r="B55" s="0"/>
      <c r="C55" s="0"/>
      <c r="D55" s="0"/>
      <c r="E55" s="0"/>
      <c r="F55" s="0"/>
      <c r="G55" s="0"/>
      <c r="H55" s="41" t="s">
        <v>67</v>
      </c>
      <c r="I55" s="41"/>
      <c r="J55" s="41" t="s">
        <v>68</v>
      </c>
      <c r="K55" s="41"/>
      <c r="L55" s="0"/>
      <c r="M55" s="0"/>
      <c r="N55" s="0"/>
      <c r="O55" s="0"/>
      <c r="P55" s="0"/>
      <c r="Q55" s="0"/>
      <c r="R55" s="0"/>
      <c r="S55" s="0"/>
      <c r="T55" s="0"/>
      <c r="U55" s="0"/>
      <c r="V55" s="0"/>
      <c r="W55" s="0"/>
      <c r="X55" s="0"/>
      <c r="Y55" s="41" t="s">
        <v>67</v>
      </c>
      <c r="Z55" s="41"/>
      <c r="AA55" s="41" t="s">
        <v>68</v>
      </c>
      <c r="AB55" s="41"/>
      <c r="AC55" s="0"/>
      <c r="AD55" s="0"/>
      <c r="AE55" s="0"/>
      <c r="AF55" s="0"/>
      <c r="AG55" s="0"/>
      <c r="AH55" s="0"/>
      <c r="AI55" s="0"/>
      <c r="AJ55" s="0"/>
      <c r="AK55" s="41" t="s">
        <v>67</v>
      </c>
      <c r="AL55" s="41"/>
      <c r="AM55" s="41" t="s">
        <v>68</v>
      </c>
      <c r="AN55" s="41"/>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75" hidden="false" customHeight="false" outlineLevel="0" collapsed="false">
      <c r="A56" s="93" t="s">
        <v>91</v>
      </c>
      <c r="B56" s="83" t="n">
        <v>2010</v>
      </c>
      <c r="C56" s="84" t="n">
        <v>2015</v>
      </c>
      <c r="D56" s="84" t="n">
        <v>2020</v>
      </c>
      <c r="E56" s="83" t="n">
        <v>2025</v>
      </c>
      <c r="F56" s="83" t="n">
        <v>2030</v>
      </c>
      <c r="G56" s="85" t="n">
        <v>2035</v>
      </c>
      <c r="H56" s="10" t="s">
        <v>70</v>
      </c>
      <c r="I56" s="10" t="s">
        <v>71</v>
      </c>
      <c r="J56" s="10" t="s">
        <v>70</v>
      </c>
      <c r="K56" s="10" t="s">
        <v>71</v>
      </c>
      <c r="L56" s="0"/>
      <c r="M56" s="0"/>
      <c r="N56" s="0"/>
      <c r="O56" s="0"/>
      <c r="P56" s="0"/>
      <c r="Q56" s="0"/>
      <c r="R56" s="93" t="s">
        <v>91</v>
      </c>
      <c r="S56" s="83" t="n">
        <v>2010</v>
      </c>
      <c r="T56" s="84" t="n">
        <v>2015</v>
      </c>
      <c r="U56" s="84" t="n">
        <v>2020</v>
      </c>
      <c r="V56" s="83" t="n">
        <v>2025</v>
      </c>
      <c r="W56" s="83" t="n">
        <v>2030</v>
      </c>
      <c r="X56" s="85" t="n">
        <v>2035</v>
      </c>
      <c r="Y56" s="10" t="s">
        <v>70</v>
      </c>
      <c r="Z56" s="10" t="s">
        <v>71</v>
      </c>
      <c r="AA56" s="10" t="s">
        <v>70</v>
      </c>
      <c r="AB56" s="10" t="s">
        <v>71</v>
      </c>
      <c r="AC56" s="0"/>
      <c r="AD56" s="93" t="s">
        <v>91</v>
      </c>
      <c r="AE56" s="83" t="n">
        <v>2010</v>
      </c>
      <c r="AF56" s="84" t="n">
        <v>2015</v>
      </c>
      <c r="AG56" s="84" t="n">
        <v>2020</v>
      </c>
      <c r="AH56" s="83" t="n">
        <v>2025</v>
      </c>
      <c r="AI56" s="83" t="n">
        <v>2030</v>
      </c>
      <c r="AJ56" s="85" t="n">
        <v>2035</v>
      </c>
      <c r="AK56" s="10" t="s">
        <v>70</v>
      </c>
      <c r="AL56" s="10" t="s">
        <v>71</v>
      </c>
      <c r="AM56" s="10" t="s">
        <v>70</v>
      </c>
      <c r="AN56" s="10" t="s">
        <v>71</v>
      </c>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75" hidden="false" customHeight="false" outlineLevel="0" collapsed="false">
      <c r="A57" s="86" t="s">
        <v>72</v>
      </c>
      <c r="B57" s="70" t="n">
        <v>1</v>
      </c>
      <c r="C57" s="94" t="n">
        <v>0.754</v>
      </c>
      <c r="D57" s="94" t="n">
        <v>0.745</v>
      </c>
      <c r="E57" s="72" t="n">
        <v>0.745</v>
      </c>
      <c r="F57" s="72" t="n">
        <v>0.745</v>
      </c>
      <c r="G57" s="73" t="n">
        <v>0.745</v>
      </c>
      <c r="H57" s="49" t="n">
        <f aca="false">(G57-B57)/B57</f>
        <v>-0.255</v>
      </c>
      <c r="I57" s="49" t="n">
        <f aca="false">(G57-C57)/C57</f>
        <v>-0.0119363395225464</v>
      </c>
      <c r="J57" s="49" t="n">
        <f aca="false">(G57/B57)^(1/25)-1</f>
        <v>-0.0117057902589002</v>
      </c>
      <c r="K57" s="49" t="n">
        <f aca="false">(G57/C57)^(1/20)-1</f>
        <v>-0.000600227272915976</v>
      </c>
      <c r="L57" s="0"/>
      <c r="M57" s="0"/>
      <c r="N57" s="0"/>
      <c r="O57" s="0"/>
      <c r="P57" s="0"/>
      <c r="Q57" s="0"/>
      <c r="R57" s="86" t="s">
        <v>72</v>
      </c>
      <c r="S57" s="70" t="n">
        <v>1</v>
      </c>
      <c r="T57" s="95" t="n">
        <v>0.754</v>
      </c>
      <c r="U57" s="95" t="n">
        <v>0.745</v>
      </c>
      <c r="V57" s="75" t="n">
        <v>0.745</v>
      </c>
      <c r="W57" s="75" t="n">
        <v>0.745</v>
      </c>
      <c r="X57" s="76" t="n">
        <v>0.745</v>
      </c>
      <c r="Y57" s="49" t="n">
        <f aca="false">(X57-S57)/S57</f>
        <v>-0.255</v>
      </c>
      <c r="Z57" s="49" t="n">
        <f aca="false">(X57-T57)/T57</f>
        <v>-0.0119363395225464</v>
      </c>
      <c r="AA57" s="49" t="n">
        <f aca="false">(X57/S57)^(1/25)-1</f>
        <v>-0.0117057902589002</v>
      </c>
      <c r="AB57" s="49" t="n">
        <f aca="false">(X57/T57)^(1/20)-1</f>
        <v>-0.000600227272915976</v>
      </c>
      <c r="AC57" s="0"/>
      <c r="AD57" s="86" t="s">
        <v>72</v>
      </c>
      <c r="AE57" s="70" t="n">
        <v>1</v>
      </c>
      <c r="AF57" s="95" t="n">
        <v>0.754</v>
      </c>
      <c r="AG57" s="95" t="n">
        <v>0.745</v>
      </c>
      <c r="AH57" s="75" t="n">
        <v>0.745</v>
      </c>
      <c r="AI57" s="75" t="n">
        <v>0.745</v>
      </c>
      <c r="AJ57" s="76" t="n">
        <v>0.745</v>
      </c>
      <c r="AK57" s="49" t="n">
        <f aca="false">(AJ57-AE57)/AE57</f>
        <v>-0.255</v>
      </c>
      <c r="AL57" s="49" t="n">
        <f aca="false">(AJ57-AF57)/AF57</f>
        <v>-0.0119363395225464</v>
      </c>
      <c r="AM57" s="49" t="n">
        <f aca="false">(AJ57/AE57)^(1/25)-1</f>
        <v>-0.0117057902589002</v>
      </c>
      <c r="AN57" s="49" t="n">
        <f aca="false">(AJ57/AF57)^(1/20)-1</f>
        <v>-0.000600227272915976</v>
      </c>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75" hidden="false" customHeight="false" outlineLevel="0" collapsed="false">
      <c r="A58" s="86" t="s">
        <v>76</v>
      </c>
      <c r="B58" s="70" t="n">
        <v>1</v>
      </c>
      <c r="C58" s="94" t="n">
        <v>0.968</v>
      </c>
      <c r="D58" s="94" t="n">
        <v>0.935</v>
      </c>
      <c r="E58" s="72" t="n">
        <v>0.935</v>
      </c>
      <c r="F58" s="72" t="n">
        <v>0.935</v>
      </c>
      <c r="G58" s="73" t="n">
        <v>0.935</v>
      </c>
      <c r="H58" s="49" t="n">
        <f aca="false">(G58-B58)/B58</f>
        <v>-0.065</v>
      </c>
      <c r="I58" s="49" t="n">
        <f aca="false">(G58-C58)/C58</f>
        <v>-0.0340909090909091</v>
      </c>
      <c r="J58" s="49" t="n">
        <f aca="false">(G58/B58)^(1/25)-1</f>
        <v>-0.00268473961095317</v>
      </c>
      <c r="K58" s="49" t="n">
        <f aca="false">(G58/C58)^(1/20)-1</f>
        <v>-0.0017327749084719</v>
      </c>
      <c r="L58" s="0"/>
      <c r="M58" s="0"/>
      <c r="N58" s="0"/>
      <c r="O58" s="0"/>
      <c r="P58" s="0"/>
      <c r="Q58" s="0"/>
      <c r="R58" s="86" t="s">
        <v>76</v>
      </c>
      <c r="S58" s="70" t="n">
        <v>1</v>
      </c>
      <c r="T58" s="96" t="n">
        <v>0.97</v>
      </c>
      <c r="U58" s="96" t="n">
        <v>0.94</v>
      </c>
      <c r="V58" s="78" t="n">
        <v>0.91</v>
      </c>
      <c r="W58" s="78" t="n">
        <v>0.89</v>
      </c>
      <c r="X58" s="79" t="n">
        <v>0.86</v>
      </c>
      <c r="Y58" s="49" t="n">
        <f aca="false">(X58-S58)/S58</f>
        <v>-0.14</v>
      </c>
      <c r="Z58" s="49" t="n">
        <f aca="false">(X58-T58)/T58</f>
        <v>-0.11340206185567</v>
      </c>
      <c r="AA58" s="49" t="n">
        <f aca="false">(X58/S58)^(1/25)-1</f>
        <v>-0.00601475409473773</v>
      </c>
      <c r="AB58" s="49" t="n">
        <f aca="false">(X58/T58)^(1/20)-1</f>
        <v>-0.00600011111620291</v>
      </c>
      <c r="AC58" s="0"/>
      <c r="AD58" s="86" t="s">
        <v>76</v>
      </c>
      <c r="AE58" s="70" t="n">
        <v>1</v>
      </c>
      <c r="AF58" s="96" t="n">
        <v>0.97</v>
      </c>
      <c r="AG58" s="96" t="n">
        <v>0.94</v>
      </c>
      <c r="AH58" s="78" t="n">
        <v>0.91</v>
      </c>
      <c r="AI58" s="78" t="n">
        <v>0.89</v>
      </c>
      <c r="AJ58" s="79" t="n">
        <v>0.86</v>
      </c>
      <c r="AK58" s="49" t="n">
        <f aca="false">(AJ58-AE58)/AE58</f>
        <v>-0.14</v>
      </c>
      <c r="AL58" s="49" t="n">
        <f aca="false">(AJ58-AF58)/AF58</f>
        <v>-0.11340206185567</v>
      </c>
      <c r="AM58" s="49" t="n">
        <f aca="false">(AJ58/AE58)^(1/25)-1</f>
        <v>-0.00601475409473773</v>
      </c>
      <c r="AN58" s="49" t="n">
        <f aca="false">(AJ58/AF58)^(1/20)-1</f>
        <v>-0.00600011111620291</v>
      </c>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75" hidden="false" customHeight="false" outlineLevel="0" collapsed="false">
      <c r="A59" s="86" t="s">
        <v>77</v>
      </c>
      <c r="B59" s="70" t="n">
        <v>1</v>
      </c>
      <c r="C59" s="94" t="n">
        <v>0.969</v>
      </c>
      <c r="D59" s="94" t="n">
        <v>0.938</v>
      </c>
      <c r="E59" s="72" t="n">
        <v>0.911</v>
      </c>
      <c r="F59" s="72" t="n">
        <v>0.885</v>
      </c>
      <c r="G59" s="73" t="n">
        <v>0.885</v>
      </c>
      <c r="H59" s="49" t="n">
        <f aca="false">(G59-B59)/B59</f>
        <v>-0.115</v>
      </c>
      <c r="I59" s="49" t="n">
        <f aca="false">(G59-C59)/C59</f>
        <v>-0.0866873065015481</v>
      </c>
      <c r="J59" s="49" t="n">
        <f aca="false">(G59/B59)^(1/25)-1</f>
        <v>-0.00487478483959558</v>
      </c>
      <c r="K59" s="49" t="n">
        <f aca="false">(G59/C59)^(1/20)-1</f>
        <v>-0.00452358596894686</v>
      </c>
      <c r="L59" s="0"/>
      <c r="M59" s="0"/>
      <c r="N59" s="0"/>
      <c r="O59" s="0"/>
      <c r="P59" s="0"/>
      <c r="Q59" s="0"/>
      <c r="R59" s="86" t="s">
        <v>77</v>
      </c>
      <c r="S59" s="70" t="n">
        <v>1</v>
      </c>
      <c r="T59" s="96" t="n">
        <v>0.85</v>
      </c>
      <c r="U59" s="96" t="n">
        <v>0.8</v>
      </c>
      <c r="V59" s="78" t="n">
        <v>0.8</v>
      </c>
      <c r="W59" s="78" t="n">
        <v>0.8</v>
      </c>
      <c r="X59" s="79" t="n">
        <v>0.8</v>
      </c>
      <c r="Y59" s="49" t="n">
        <f aca="false">(X59-S59)/S59</f>
        <v>-0.2</v>
      </c>
      <c r="Z59" s="49" t="n">
        <f aca="false">(X59-T59)/T59</f>
        <v>-0.0588235294117646</v>
      </c>
      <c r="AA59" s="49" t="n">
        <f aca="false">(X59/S59)^(1/25)-1</f>
        <v>-0.00888602587028053</v>
      </c>
      <c r="AB59" s="49" t="n">
        <f aca="false">(X59/T59)^(1/20)-1</f>
        <v>-0.00302664154835119</v>
      </c>
      <c r="AC59" s="0"/>
      <c r="AD59" s="86" t="s">
        <v>77</v>
      </c>
      <c r="AE59" s="70" t="n">
        <v>1</v>
      </c>
      <c r="AF59" s="96" t="n">
        <v>0.85</v>
      </c>
      <c r="AG59" s="96" t="n">
        <v>0.8</v>
      </c>
      <c r="AH59" s="78" t="n">
        <v>0.8</v>
      </c>
      <c r="AI59" s="78" t="n">
        <v>0.8</v>
      </c>
      <c r="AJ59" s="79" t="n">
        <v>0.8</v>
      </c>
      <c r="AK59" s="49" t="n">
        <f aca="false">(AJ59-AE59)/AE59</f>
        <v>-0.2</v>
      </c>
      <c r="AL59" s="49" t="n">
        <f aca="false">(AJ59-AF59)/AF59</f>
        <v>-0.0588235294117646</v>
      </c>
      <c r="AM59" s="49" t="n">
        <f aca="false">(AJ59/AE59)^(1/25)-1</f>
        <v>-0.00888602587028053</v>
      </c>
      <c r="AN59" s="49" t="n">
        <f aca="false">(AJ59/AF59)^(1/20)-1</f>
        <v>-0.00302664154835119</v>
      </c>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75" hidden="false" customHeight="false" outlineLevel="0" collapsed="false">
      <c r="A60" s="86" t="s">
        <v>78</v>
      </c>
      <c r="B60" s="70" t="n">
        <v>1</v>
      </c>
      <c r="C60" s="94" t="n">
        <v>0.893</v>
      </c>
      <c r="D60" s="94" t="n">
        <v>0.786</v>
      </c>
      <c r="E60" s="72" t="n">
        <v>0.786</v>
      </c>
      <c r="F60" s="72" t="n">
        <v>0.786</v>
      </c>
      <c r="G60" s="73" t="n">
        <v>0.786</v>
      </c>
      <c r="H60" s="49" t="n">
        <f aca="false">(G60-B60)/B60</f>
        <v>-0.214</v>
      </c>
      <c r="I60" s="49" t="n">
        <f aca="false">(G60-C60)/C60</f>
        <v>-0.119820828667413</v>
      </c>
      <c r="J60" s="49" t="n">
        <f aca="false">(G60/B60)^(1/25)-1</f>
        <v>-0.00958570090795086</v>
      </c>
      <c r="K60" s="49" t="n">
        <f aca="false">(G60/C60)^(1/20)-1</f>
        <v>-0.00636117096239441</v>
      </c>
      <c r="L60" s="0"/>
      <c r="M60" s="0"/>
      <c r="N60" s="0"/>
      <c r="O60" s="0"/>
      <c r="P60" s="0"/>
      <c r="Q60" s="0"/>
      <c r="R60" s="86" t="s">
        <v>78</v>
      </c>
      <c r="S60" s="70" t="n">
        <v>1</v>
      </c>
      <c r="T60" s="96" t="n">
        <v>0.97</v>
      </c>
      <c r="U60" s="96" t="n">
        <v>0.95</v>
      </c>
      <c r="V60" s="78" t="n">
        <v>0.93</v>
      </c>
      <c r="W60" s="78" t="n">
        <v>0.91</v>
      </c>
      <c r="X60" s="79" t="n">
        <v>0.88</v>
      </c>
      <c r="Y60" s="49" t="n">
        <f aca="false">(X60-S60)/S60</f>
        <v>-0.12</v>
      </c>
      <c r="Z60" s="49" t="n">
        <f aca="false">(X60-T60)/T60</f>
        <v>-0.0927835051546392</v>
      </c>
      <c r="AA60" s="49" t="n">
        <f aca="false">(X60/S60)^(1/25)-1</f>
        <v>-0.00510028401761664</v>
      </c>
      <c r="AB60" s="49" t="n">
        <f aca="false">(X60/T60)^(1/20)-1</f>
        <v>-0.00485687525299727</v>
      </c>
      <c r="AC60" s="0"/>
      <c r="AD60" s="86" t="s">
        <v>78</v>
      </c>
      <c r="AE60" s="70" t="n">
        <v>1</v>
      </c>
      <c r="AF60" s="96" t="n">
        <v>0.97</v>
      </c>
      <c r="AG60" s="96" t="n">
        <v>0.95</v>
      </c>
      <c r="AH60" s="78" t="n">
        <v>0.93</v>
      </c>
      <c r="AI60" s="78" t="n">
        <v>0.91</v>
      </c>
      <c r="AJ60" s="79" t="n">
        <v>0.88</v>
      </c>
      <c r="AK60" s="49" t="n">
        <f aca="false">(AJ60-AE60)/AE60</f>
        <v>-0.12</v>
      </c>
      <c r="AL60" s="49" t="n">
        <f aca="false">(AJ60-AF60)/AF60</f>
        <v>-0.0927835051546392</v>
      </c>
      <c r="AM60" s="49" t="n">
        <f aca="false">(AJ60/AE60)^(1/25)-1</f>
        <v>-0.00510028401761664</v>
      </c>
      <c r="AN60" s="49" t="n">
        <f aca="false">(AJ60/AF60)^(1/20)-1</f>
        <v>-0.00485687525299727</v>
      </c>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75" hidden="false" customHeight="false" outlineLevel="0" collapsed="false">
      <c r="A61" s="86" t="s">
        <v>79</v>
      </c>
      <c r="B61" s="70" t="n">
        <v>1</v>
      </c>
      <c r="C61" s="94" t="n">
        <v>0.981</v>
      </c>
      <c r="D61" s="94" t="n">
        <v>0.961</v>
      </c>
      <c r="E61" s="72" t="n">
        <v>0.943</v>
      </c>
      <c r="F61" s="72" t="n">
        <v>0.924</v>
      </c>
      <c r="G61" s="73" t="n">
        <v>0.924</v>
      </c>
      <c r="H61" s="49" t="n">
        <f aca="false">(G61-B61)/B61</f>
        <v>-0.076</v>
      </c>
      <c r="I61" s="49" t="n">
        <f aca="false">(G61-C61)/C61</f>
        <v>-0.0581039755351682</v>
      </c>
      <c r="J61" s="49" t="n">
        <f aca="false">(G61/B61)^(1/25)-1</f>
        <v>-0.00315673529427207</v>
      </c>
      <c r="K61" s="49" t="n">
        <f aca="false">(G61/C61)^(1/20)-1</f>
        <v>-0.00298854477894961</v>
      </c>
      <c r="L61" s="0"/>
      <c r="M61" s="0"/>
      <c r="N61" s="0"/>
      <c r="O61" s="0"/>
      <c r="P61" s="0"/>
      <c r="Q61" s="0"/>
      <c r="R61" s="86" t="s">
        <v>79</v>
      </c>
      <c r="S61" s="70" t="n">
        <v>1</v>
      </c>
      <c r="T61" s="97" t="n">
        <v>1</v>
      </c>
      <c r="U61" s="97" t="n">
        <v>0.98</v>
      </c>
      <c r="V61" s="80" t="n">
        <v>0.96</v>
      </c>
      <c r="W61" s="80" t="n">
        <v>0.96</v>
      </c>
      <c r="X61" s="81" t="n">
        <v>0.96</v>
      </c>
      <c r="Y61" s="49" t="n">
        <f aca="false">(X61-S61)/S61</f>
        <v>-0.04</v>
      </c>
      <c r="Z61" s="49" t="n">
        <f aca="false">(X61-T61)/T61</f>
        <v>-0.04</v>
      </c>
      <c r="AA61" s="49" t="n">
        <f aca="false">(X61/S61)^(1/25)-1</f>
        <v>-0.00163154735794835</v>
      </c>
      <c r="AB61" s="49" t="n">
        <f aca="false">(X61/T61)^(1/20)-1</f>
        <v>-0.00203901809847762</v>
      </c>
      <c r="AC61" s="0"/>
      <c r="AD61" s="86" t="s">
        <v>79</v>
      </c>
      <c r="AE61" s="70" t="n">
        <v>1</v>
      </c>
      <c r="AF61" s="97" t="n">
        <v>1</v>
      </c>
      <c r="AG61" s="97" t="n">
        <v>0.98</v>
      </c>
      <c r="AH61" s="80" t="n">
        <v>0.96</v>
      </c>
      <c r="AI61" s="80" t="n">
        <v>0.96</v>
      </c>
      <c r="AJ61" s="81" t="n">
        <v>0.96</v>
      </c>
      <c r="AK61" s="49" t="n">
        <f aca="false">(AJ61-AE61)/AE61</f>
        <v>-0.04</v>
      </c>
      <c r="AL61" s="49" t="n">
        <f aca="false">(AJ61-AF61)/AF61</f>
        <v>-0.04</v>
      </c>
      <c r="AM61" s="49" t="n">
        <f aca="false">(AJ61/AE61)^(1/25)-1</f>
        <v>-0.00163154735794835</v>
      </c>
      <c r="AN61" s="49" t="n">
        <f aca="false">(AJ61/AF61)^(1/20)-1</f>
        <v>-0.00203901809847762</v>
      </c>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75" hidden="false" customHeight="false" outlineLevel="0" collapsed="false">
      <c r="A62" s="86" t="s">
        <v>92</v>
      </c>
      <c r="B62" s="70" t="n">
        <v>1</v>
      </c>
      <c r="C62" s="94" t="n">
        <v>1</v>
      </c>
      <c r="D62" s="94" t="n">
        <v>1</v>
      </c>
      <c r="E62" s="72" t="n">
        <v>1</v>
      </c>
      <c r="F62" s="72" t="n">
        <v>1</v>
      </c>
      <c r="G62" s="73" t="n">
        <v>1</v>
      </c>
      <c r="H62" s="49" t="n">
        <f aca="false">(G62-B62)/B62</f>
        <v>0</v>
      </c>
      <c r="I62" s="49" t="n">
        <f aca="false">(G62-C62)/C62</f>
        <v>0</v>
      </c>
      <c r="J62" s="49" t="n">
        <f aca="false">(G62/B62)^(1/25)-1</f>
        <v>0</v>
      </c>
      <c r="K62" s="49" t="n">
        <f aca="false">(G62/C62)^(1/20)-1</f>
        <v>0</v>
      </c>
      <c r="L62" s="0"/>
      <c r="M62" s="0"/>
      <c r="N62" s="0"/>
      <c r="O62" s="0"/>
      <c r="P62" s="0"/>
      <c r="Q62" s="0"/>
      <c r="R62" s="86" t="s">
        <v>92</v>
      </c>
      <c r="S62" s="70" t="n">
        <v>1</v>
      </c>
      <c r="T62" s="95" t="n">
        <v>1</v>
      </c>
      <c r="U62" s="95" t="n">
        <v>1</v>
      </c>
      <c r="V62" s="75" t="n">
        <v>1</v>
      </c>
      <c r="W62" s="75" t="n">
        <v>1</v>
      </c>
      <c r="X62" s="76" t="n">
        <v>1</v>
      </c>
      <c r="Y62" s="49" t="n">
        <f aca="false">(X62-S62)/S62</f>
        <v>0</v>
      </c>
      <c r="Z62" s="49" t="n">
        <f aca="false">(X62-T62)/T62</f>
        <v>0</v>
      </c>
      <c r="AA62" s="49" t="n">
        <f aca="false">(X62/S62)^(1/25)-1</f>
        <v>0</v>
      </c>
      <c r="AB62" s="49" t="n">
        <f aca="false">(X62/T62)^(1/20)-1</f>
        <v>0</v>
      </c>
      <c r="AC62" s="0"/>
      <c r="AD62" s="86" t="s">
        <v>92</v>
      </c>
      <c r="AE62" s="70" t="n">
        <v>1</v>
      </c>
      <c r="AF62" s="95" t="n">
        <v>1</v>
      </c>
      <c r="AG62" s="95" t="n">
        <v>1</v>
      </c>
      <c r="AH62" s="75" t="n">
        <v>1</v>
      </c>
      <c r="AI62" s="75" t="n">
        <v>1</v>
      </c>
      <c r="AJ62" s="76" t="n">
        <v>1</v>
      </c>
      <c r="AK62" s="49" t="n">
        <f aca="false">(AJ62-AE62)/AE62</f>
        <v>0</v>
      </c>
      <c r="AL62" s="49" t="n">
        <f aca="false">(AJ62-AF62)/AF62</f>
        <v>0</v>
      </c>
      <c r="AM62" s="49" t="n">
        <f aca="false">(AJ62/AE62)^(1/25)-1</f>
        <v>0</v>
      </c>
      <c r="AN62" s="49" t="n">
        <f aca="false">(AJ62/AF62)^(1/20)-1</f>
        <v>0</v>
      </c>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75" hidden="false" customHeight="false" outlineLevel="0" collapsed="false">
      <c r="A63" s="86" t="s">
        <v>80</v>
      </c>
      <c r="B63" s="70" t="n">
        <v>1</v>
      </c>
      <c r="C63" s="94" t="n">
        <v>0.917</v>
      </c>
      <c r="D63" s="94" t="n">
        <v>0.834</v>
      </c>
      <c r="E63" s="72" t="n">
        <v>0.834</v>
      </c>
      <c r="F63" s="72" t="n">
        <v>0.834</v>
      </c>
      <c r="G63" s="73" t="n">
        <v>0.834</v>
      </c>
      <c r="H63" s="49" t="n">
        <f aca="false">(G63-B63)/B63</f>
        <v>-0.166</v>
      </c>
      <c r="I63" s="49" t="n">
        <f aca="false">(G63-C63)/C63</f>
        <v>-0.0905125408942205</v>
      </c>
      <c r="J63" s="49" t="n">
        <f aca="false">(G63/B63)^(1/25)-1</f>
        <v>-0.00723457859519971</v>
      </c>
      <c r="K63" s="49" t="n">
        <f aca="false">(G63/C63)^(1/20)-1</f>
        <v>-0.00473246990342424</v>
      </c>
      <c r="L63" s="0"/>
      <c r="M63" s="0"/>
      <c r="N63" s="0"/>
      <c r="O63" s="0"/>
      <c r="P63" s="0"/>
      <c r="Q63" s="0"/>
      <c r="R63" s="86" t="s">
        <v>80</v>
      </c>
      <c r="S63" s="70" t="n">
        <v>1</v>
      </c>
      <c r="T63" s="97" t="n">
        <v>1</v>
      </c>
      <c r="U63" s="97" t="n">
        <v>1</v>
      </c>
      <c r="V63" s="80" t="n">
        <v>1</v>
      </c>
      <c r="W63" s="80" t="n">
        <v>1</v>
      </c>
      <c r="X63" s="81" t="n">
        <v>1</v>
      </c>
      <c r="Y63" s="49" t="n">
        <f aca="false">(X63-S63)/S63</f>
        <v>0</v>
      </c>
      <c r="Z63" s="49" t="n">
        <f aca="false">(X63-T63)/T63</f>
        <v>0</v>
      </c>
      <c r="AA63" s="49" t="n">
        <f aca="false">(X63/S63)^(1/25)-1</f>
        <v>0</v>
      </c>
      <c r="AB63" s="49" t="n">
        <f aca="false">(X63/T63)^(1/20)-1</f>
        <v>0</v>
      </c>
      <c r="AC63" s="0"/>
      <c r="AD63" s="86" t="s">
        <v>80</v>
      </c>
      <c r="AE63" s="70" t="n">
        <v>1</v>
      </c>
      <c r="AF63" s="97" t="n">
        <v>1</v>
      </c>
      <c r="AG63" s="97" t="n">
        <v>1</v>
      </c>
      <c r="AH63" s="80" t="n">
        <v>1</v>
      </c>
      <c r="AI63" s="80" t="n">
        <v>1</v>
      </c>
      <c r="AJ63" s="81" t="n">
        <v>1</v>
      </c>
      <c r="AK63" s="49" t="n">
        <f aca="false">(AJ63-AE63)/AE63</f>
        <v>0</v>
      </c>
      <c r="AL63" s="49" t="n">
        <f aca="false">(AJ63-AF63)/AF63</f>
        <v>0</v>
      </c>
      <c r="AM63" s="49" t="n">
        <f aca="false">(AJ63/AE63)^(1/25)-1</f>
        <v>0</v>
      </c>
      <c r="AN63" s="49" t="n">
        <f aca="false">(AJ63/AF63)^(1/20)-1</f>
        <v>0</v>
      </c>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5.75" hidden="false" customHeight="false" outlineLevel="0" collapsed="false">
      <c r="A64" s="86" t="s">
        <v>75</v>
      </c>
      <c r="B64" s="70" t="n">
        <v>1</v>
      </c>
      <c r="C64" s="94" t="n">
        <v>1</v>
      </c>
      <c r="D64" s="94" t="n">
        <v>1</v>
      </c>
      <c r="E64" s="72" t="n">
        <v>1</v>
      </c>
      <c r="F64" s="72" t="n">
        <v>1</v>
      </c>
      <c r="G64" s="73" t="n">
        <v>1</v>
      </c>
      <c r="H64" s="49" t="n">
        <f aca="false">(G64-B64)/B64</f>
        <v>0</v>
      </c>
      <c r="I64" s="49" t="n">
        <f aca="false">(G64-C64)/C64</f>
        <v>0</v>
      </c>
      <c r="J64" s="49" t="n">
        <f aca="false">(G64/B64)^(1/25)-1</f>
        <v>0</v>
      </c>
      <c r="K64" s="49" t="n">
        <f aca="false">(G64/C64)^(1/20)-1</f>
        <v>0</v>
      </c>
      <c r="L64" s="0"/>
      <c r="M64" s="0"/>
      <c r="N64" s="0"/>
      <c r="O64" s="0"/>
      <c r="P64" s="0"/>
      <c r="Q64" s="0"/>
      <c r="R64" s="86" t="s">
        <v>75</v>
      </c>
      <c r="S64" s="70" t="n">
        <v>1</v>
      </c>
      <c r="T64" s="95" t="n">
        <v>1</v>
      </c>
      <c r="U64" s="95" t="n">
        <v>1</v>
      </c>
      <c r="V64" s="75" t="n">
        <v>1</v>
      </c>
      <c r="W64" s="75" t="n">
        <v>1</v>
      </c>
      <c r="X64" s="76" t="n">
        <v>1</v>
      </c>
      <c r="Y64" s="49" t="n">
        <f aca="false">(X64-S64)/S64</f>
        <v>0</v>
      </c>
      <c r="Z64" s="49" t="n">
        <f aca="false">(X64-T64)/T64</f>
        <v>0</v>
      </c>
      <c r="AA64" s="49" t="n">
        <f aca="false">(X64/S64)^(1/25)-1</f>
        <v>0</v>
      </c>
      <c r="AB64" s="49" t="n">
        <f aca="false">(X64/T64)^(1/20)-1</f>
        <v>0</v>
      </c>
      <c r="AC64" s="0"/>
      <c r="AD64" s="86" t="s">
        <v>75</v>
      </c>
      <c r="AE64" s="70" t="n">
        <v>1</v>
      </c>
      <c r="AF64" s="95" t="n">
        <v>1</v>
      </c>
      <c r="AG64" s="95" t="n">
        <v>1</v>
      </c>
      <c r="AH64" s="75" t="n">
        <v>1</v>
      </c>
      <c r="AI64" s="75" t="n">
        <v>1</v>
      </c>
      <c r="AJ64" s="76" t="n">
        <v>1</v>
      </c>
      <c r="AK64" s="49" t="n">
        <f aca="false">(AJ64-AE64)/AE64</f>
        <v>0</v>
      </c>
      <c r="AL64" s="49" t="n">
        <f aca="false">(AJ64-AF64)/AF64</f>
        <v>0</v>
      </c>
      <c r="AM64" s="49" t="n">
        <f aca="false">(AJ64/AE64)^(1/25)-1</f>
        <v>0</v>
      </c>
      <c r="AN64" s="49" t="n">
        <f aca="false">(AJ64/AF64)^(1/20)-1</f>
        <v>0</v>
      </c>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75" hidden="false" customHeight="false" outlineLevel="0" collapsed="false">
      <c r="A65" s="86" t="s">
        <v>82</v>
      </c>
      <c r="B65" s="70" t="n">
        <v>1</v>
      </c>
      <c r="C65" s="94" t="n">
        <v>1</v>
      </c>
      <c r="D65" s="94" t="n">
        <v>1</v>
      </c>
      <c r="E65" s="72" t="n">
        <v>1</v>
      </c>
      <c r="F65" s="72" t="n">
        <v>1</v>
      </c>
      <c r="G65" s="73" t="n">
        <v>1</v>
      </c>
      <c r="H65" s="49" t="n">
        <f aca="false">(G65-B65)/B65</f>
        <v>0</v>
      </c>
      <c r="I65" s="49" t="n">
        <f aca="false">(G65-C65)/C65</f>
        <v>0</v>
      </c>
      <c r="J65" s="49" t="n">
        <f aca="false">(G65/B65)^(1/25)-1</f>
        <v>0</v>
      </c>
      <c r="K65" s="49" t="n">
        <f aca="false">(G65/C65)^(1/20)-1</f>
        <v>0</v>
      </c>
      <c r="L65" s="0"/>
      <c r="M65" s="0"/>
      <c r="N65" s="0"/>
      <c r="O65" s="0"/>
      <c r="P65" s="0"/>
      <c r="Q65" s="0"/>
      <c r="R65" s="86" t="s">
        <v>82</v>
      </c>
      <c r="S65" s="70" t="n">
        <v>1</v>
      </c>
      <c r="T65" s="97" t="n">
        <v>1</v>
      </c>
      <c r="U65" s="97" t="n">
        <v>1</v>
      </c>
      <c r="V65" s="80" t="n">
        <v>1</v>
      </c>
      <c r="W65" s="80" t="n">
        <v>1</v>
      </c>
      <c r="X65" s="81" t="n">
        <v>1</v>
      </c>
      <c r="Y65" s="49" t="n">
        <f aca="false">(X65-S65)/S65</f>
        <v>0</v>
      </c>
      <c r="Z65" s="49" t="n">
        <f aca="false">(X65-T65)/T65</f>
        <v>0</v>
      </c>
      <c r="AA65" s="49" t="n">
        <f aca="false">(X65/S65)^(1/25)-1</f>
        <v>0</v>
      </c>
      <c r="AB65" s="49" t="n">
        <f aca="false">(X65/T65)^(1/20)-1</f>
        <v>0</v>
      </c>
      <c r="AC65" s="0"/>
      <c r="AD65" s="86" t="s">
        <v>82</v>
      </c>
      <c r="AE65" s="70" t="n">
        <v>1</v>
      </c>
      <c r="AF65" s="97" t="n">
        <v>1</v>
      </c>
      <c r="AG65" s="97" t="n">
        <v>1</v>
      </c>
      <c r="AH65" s="80" t="n">
        <v>1</v>
      </c>
      <c r="AI65" s="80" t="n">
        <v>1</v>
      </c>
      <c r="AJ65" s="81" t="n">
        <v>1</v>
      </c>
      <c r="AK65" s="49" t="n">
        <f aca="false">(AJ65-AE65)/AE65</f>
        <v>0</v>
      </c>
      <c r="AL65" s="49" t="n">
        <f aca="false">(AJ65-AF65)/AF65</f>
        <v>0</v>
      </c>
      <c r="AM65" s="49" t="n">
        <f aca="false">(AJ65/AE65)^(1/25)-1</f>
        <v>0</v>
      </c>
      <c r="AN65" s="49" t="n">
        <f aca="false">(AJ65/AF65)^(1/20)-1</f>
        <v>0</v>
      </c>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 hidden="false" customHeight="false" outlineLevel="0" collapsed="false">
      <c r="A66" s="5" t="s">
        <v>83</v>
      </c>
      <c r="B66" s="99"/>
      <c r="C66" s="99"/>
      <c r="D66" s="100"/>
      <c r="E66" s="100"/>
      <c r="F66" s="99"/>
      <c r="G66" s="99"/>
      <c r="H66" s="49"/>
      <c r="I66" s="49"/>
      <c r="J66" s="49"/>
      <c r="K66" s="49"/>
      <c r="L66" s="0"/>
      <c r="M66" s="0"/>
      <c r="N66" s="0"/>
      <c r="O66" s="0"/>
      <c r="P66" s="0"/>
      <c r="Q66" s="0"/>
      <c r="R66" s="5" t="s">
        <v>84</v>
      </c>
      <c r="S66" s="99"/>
      <c r="T66" s="99"/>
      <c r="U66" s="100"/>
      <c r="V66" s="100"/>
      <c r="W66" s="99"/>
      <c r="X66" s="99"/>
      <c r="Y66" s="99"/>
      <c r="Z66" s="0"/>
      <c r="AA66" s="0"/>
      <c r="AB66" s="0"/>
      <c r="AC66" s="0"/>
      <c r="AD66" s="5" t="s">
        <v>84</v>
      </c>
      <c r="AE66" s="99"/>
      <c r="AF66" s="99"/>
      <c r="AG66" s="100"/>
      <c r="AH66" s="100"/>
      <c r="AI66" s="99"/>
      <c r="AJ66" s="99"/>
      <c r="AK66" s="99"/>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5" hidden="false" customHeight="false" outlineLevel="0" collapsed="false">
      <c r="A67" s="0"/>
      <c r="B67" s="0"/>
      <c r="C67" s="0"/>
      <c r="D67" s="0"/>
      <c r="E67" s="0"/>
      <c r="F67" s="0"/>
      <c r="G67" s="0"/>
      <c r="H67" s="49"/>
      <c r="I67" s="49"/>
      <c r="J67" s="49"/>
      <c r="K67" s="49"/>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 hidden="false" customHeight="false" outlineLevel="0" collapsed="false">
      <c r="A68" s="0"/>
      <c r="B68" s="0"/>
      <c r="C68" s="0"/>
      <c r="D68" s="0"/>
      <c r="E68" s="0"/>
      <c r="F68" s="0"/>
      <c r="G68" s="0"/>
      <c r="H68" s="49"/>
      <c r="I68" s="49"/>
      <c r="J68" s="49"/>
      <c r="K68" s="49"/>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 hidden="false" customHeight="false" outlineLevel="0" collapsed="false">
      <c r="A69" s="10" t="s">
        <v>95</v>
      </c>
      <c r="B69" s="0"/>
      <c r="C69" s="0"/>
      <c r="D69" s="0"/>
      <c r="E69" s="0"/>
      <c r="F69" s="0"/>
      <c r="G69" s="0"/>
      <c r="H69" s="49"/>
      <c r="I69" s="49"/>
      <c r="J69" s="49"/>
      <c r="K69" s="49"/>
      <c r="L69" s="0"/>
      <c r="M69" s="0"/>
      <c r="N69" s="0"/>
      <c r="O69" s="0"/>
      <c r="P69" s="0"/>
      <c r="Q69" s="0"/>
      <c r="R69" s="10" t="s">
        <v>96</v>
      </c>
      <c r="S69" s="0"/>
      <c r="T69" s="0"/>
      <c r="U69" s="0"/>
      <c r="V69" s="0"/>
      <c r="W69" s="0"/>
      <c r="X69" s="0"/>
      <c r="Y69" s="0"/>
      <c r="Z69" s="0"/>
      <c r="AA69" s="0"/>
      <c r="AB69" s="0"/>
      <c r="AC69" s="0"/>
      <c r="AD69" s="10" t="s">
        <v>96</v>
      </c>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75" hidden="false" customHeight="false" outlineLevel="0" collapsed="false">
      <c r="A70" s="0"/>
      <c r="B70" s="0"/>
      <c r="C70" s="0"/>
      <c r="D70" s="0"/>
      <c r="E70" s="0"/>
      <c r="F70" s="0"/>
      <c r="G70" s="0"/>
      <c r="H70" s="41" t="s">
        <v>67</v>
      </c>
      <c r="I70" s="41"/>
      <c r="J70" s="41" t="s">
        <v>68</v>
      </c>
      <c r="K70" s="41"/>
      <c r="L70" s="0"/>
      <c r="M70" s="0"/>
      <c r="N70" s="0"/>
      <c r="O70" s="0"/>
      <c r="P70" s="0"/>
      <c r="Q70" s="0"/>
      <c r="R70" s="0"/>
      <c r="S70" s="0"/>
      <c r="T70" s="0"/>
      <c r="U70" s="0"/>
      <c r="V70" s="0"/>
      <c r="W70" s="0"/>
      <c r="X70" s="0"/>
      <c r="Y70" s="41" t="s">
        <v>67</v>
      </c>
      <c r="Z70" s="41"/>
      <c r="AA70" s="41" t="s">
        <v>68</v>
      </c>
      <c r="AB70" s="41"/>
      <c r="AC70" s="0"/>
      <c r="AD70" s="0"/>
      <c r="AE70" s="0"/>
      <c r="AF70" s="0"/>
      <c r="AG70" s="0"/>
      <c r="AH70" s="0"/>
      <c r="AI70" s="0"/>
      <c r="AJ70" s="0"/>
      <c r="AK70" s="41" t="s">
        <v>67</v>
      </c>
      <c r="AL70" s="41"/>
      <c r="AM70" s="41" t="s">
        <v>68</v>
      </c>
      <c r="AN70" s="41"/>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75" hidden="false" customHeight="false" outlineLevel="0" collapsed="false">
      <c r="A71" s="93" t="s">
        <v>91</v>
      </c>
      <c r="B71" s="83" t="n">
        <v>2010</v>
      </c>
      <c r="C71" s="83" t="n">
        <v>2015</v>
      </c>
      <c r="D71" s="83" t="n">
        <v>2020</v>
      </c>
      <c r="E71" s="83" t="n">
        <v>2025</v>
      </c>
      <c r="F71" s="84" t="n">
        <v>2030</v>
      </c>
      <c r="G71" s="101" t="n">
        <v>2035</v>
      </c>
      <c r="H71" s="10" t="s">
        <v>70</v>
      </c>
      <c r="I71" s="10" t="s">
        <v>71</v>
      </c>
      <c r="J71" s="10" t="s">
        <v>70</v>
      </c>
      <c r="K71" s="10" t="s">
        <v>71</v>
      </c>
      <c r="L71" s="0"/>
      <c r="M71" s="0"/>
      <c r="N71" s="0"/>
      <c r="O71" s="0"/>
      <c r="P71" s="0"/>
      <c r="Q71" s="0"/>
      <c r="R71" s="93" t="s">
        <v>91</v>
      </c>
      <c r="S71" s="83" t="n">
        <v>2010</v>
      </c>
      <c r="T71" s="83" t="n">
        <v>2015</v>
      </c>
      <c r="U71" s="83" t="n">
        <v>2020</v>
      </c>
      <c r="V71" s="83" t="n">
        <v>2025</v>
      </c>
      <c r="W71" s="84" t="n">
        <v>2030</v>
      </c>
      <c r="X71" s="101" t="n">
        <v>2035</v>
      </c>
      <c r="Y71" s="10" t="s">
        <v>70</v>
      </c>
      <c r="Z71" s="10" t="s">
        <v>71</v>
      </c>
      <c r="AA71" s="10" t="s">
        <v>70</v>
      </c>
      <c r="AB71" s="10" t="s">
        <v>71</v>
      </c>
      <c r="AC71" s="0"/>
      <c r="AD71" s="93" t="s">
        <v>91</v>
      </c>
      <c r="AE71" s="83" t="n">
        <v>2010</v>
      </c>
      <c r="AF71" s="83" t="n">
        <v>2015</v>
      </c>
      <c r="AG71" s="83" t="n">
        <v>2020</v>
      </c>
      <c r="AH71" s="83" t="n">
        <v>2025</v>
      </c>
      <c r="AI71" s="84" t="n">
        <v>2030</v>
      </c>
      <c r="AJ71" s="101" t="n">
        <v>2035</v>
      </c>
      <c r="AK71" s="10" t="s">
        <v>70</v>
      </c>
      <c r="AL71" s="10" t="s">
        <v>71</v>
      </c>
      <c r="AM71" s="10" t="s">
        <v>70</v>
      </c>
      <c r="AN71" s="10" t="s">
        <v>71</v>
      </c>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75" hidden="false" customHeight="false" outlineLevel="0" collapsed="false">
      <c r="A72" s="86" t="s">
        <v>97</v>
      </c>
      <c r="B72" s="70" t="n">
        <v>1</v>
      </c>
      <c r="C72" s="102" t="n">
        <v>1</v>
      </c>
      <c r="D72" s="102" t="n">
        <v>1</v>
      </c>
      <c r="E72" s="70" t="n">
        <v>1</v>
      </c>
      <c r="F72" s="70" t="n">
        <v>1</v>
      </c>
      <c r="G72" s="71" t="n">
        <v>1</v>
      </c>
      <c r="H72" s="49" t="n">
        <f aca="false">(G72-B72)/B72</f>
        <v>0</v>
      </c>
      <c r="I72" s="49" t="n">
        <f aca="false">(G72-C72)/C72</f>
        <v>0</v>
      </c>
      <c r="J72" s="49" t="n">
        <f aca="false">(G72/B72)^(1/25)-1</f>
        <v>0</v>
      </c>
      <c r="K72" s="49" t="n">
        <f aca="false">(G72/C72)^(1/20)-1</f>
        <v>0</v>
      </c>
      <c r="L72" s="0"/>
      <c r="M72" s="0"/>
      <c r="N72" s="0"/>
      <c r="O72" s="0"/>
      <c r="P72" s="0"/>
      <c r="Q72" s="0"/>
      <c r="R72" s="86" t="s">
        <v>97</v>
      </c>
      <c r="S72" s="70" t="n">
        <v>1</v>
      </c>
      <c r="T72" s="103" t="n">
        <v>1</v>
      </c>
      <c r="U72" s="103" t="n">
        <v>1</v>
      </c>
      <c r="V72" s="104" t="n">
        <v>1</v>
      </c>
      <c r="W72" s="104" t="n">
        <v>1</v>
      </c>
      <c r="X72" s="105" t="n">
        <v>1</v>
      </c>
      <c r="Y72" s="49" t="n">
        <f aca="false">(X72-S72)/S72</f>
        <v>0</v>
      </c>
      <c r="Z72" s="49" t="n">
        <f aca="false">(X72-T72)/T72</f>
        <v>0</v>
      </c>
      <c r="AA72" s="49" t="n">
        <f aca="false">(X72/S72)^(1/25)-1</f>
        <v>0</v>
      </c>
      <c r="AB72" s="49" t="n">
        <f aca="false">(X72/T72)^(1/20)-1</f>
        <v>0</v>
      </c>
      <c r="AC72" s="0"/>
      <c r="AD72" s="86" t="s">
        <v>97</v>
      </c>
      <c r="AE72" s="70" t="n">
        <v>1</v>
      </c>
      <c r="AF72" s="103" t="n">
        <v>1</v>
      </c>
      <c r="AG72" s="103" t="n">
        <v>1</v>
      </c>
      <c r="AH72" s="104" t="n">
        <v>1</v>
      </c>
      <c r="AI72" s="104" t="n">
        <v>1</v>
      </c>
      <c r="AJ72" s="105" t="n">
        <v>1</v>
      </c>
      <c r="AK72" s="49" t="n">
        <f aca="false">(AJ72-AE72)/AE72</f>
        <v>0</v>
      </c>
      <c r="AL72" s="49" t="n">
        <f aca="false">(AJ72-AF72)/AF72</f>
        <v>0</v>
      </c>
      <c r="AM72" s="49" t="n">
        <f aca="false">(AJ72/AE72)^(1/25)-1</f>
        <v>0</v>
      </c>
      <c r="AN72" s="49" t="n">
        <f aca="false">(AJ72/AF72)^(1/20)-1</f>
        <v>0</v>
      </c>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5.75" hidden="false" customHeight="false" outlineLevel="0" collapsed="false">
      <c r="A73" s="86" t="s">
        <v>98</v>
      </c>
      <c r="B73" s="70" t="n">
        <v>1</v>
      </c>
      <c r="C73" s="102" t="n">
        <v>0.981</v>
      </c>
      <c r="D73" s="102" t="n">
        <v>0.962</v>
      </c>
      <c r="E73" s="70" t="n">
        <v>0.943</v>
      </c>
      <c r="F73" s="70" t="n">
        <v>0.924</v>
      </c>
      <c r="G73" s="71" t="n">
        <v>0.905</v>
      </c>
      <c r="H73" s="49" t="n">
        <f aca="false">(G73-B73)/B73</f>
        <v>-0.095</v>
      </c>
      <c r="I73" s="49" t="n">
        <f aca="false">(G73-C73)/C73</f>
        <v>-0.0774719673802243</v>
      </c>
      <c r="J73" s="49" t="n">
        <f aca="false">(G73/B73)^(1/25)-1</f>
        <v>-0.00398485273051519</v>
      </c>
      <c r="K73" s="49" t="n">
        <f aca="false">(G73/C73)^(1/20)-1</f>
        <v>-0.00402375869477434</v>
      </c>
      <c r="L73" s="0"/>
      <c r="M73" s="0"/>
      <c r="N73" s="0"/>
      <c r="O73" s="0"/>
      <c r="P73" s="0"/>
      <c r="Q73" s="0"/>
      <c r="R73" s="86" t="s">
        <v>98</v>
      </c>
      <c r="S73" s="70" t="n">
        <v>1</v>
      </c>
      <c r="T73" s="106" t="n">
        <v>0.94</v>
      </c>
      <c r="U73" s="106" t="n">
        <v>0.85</v>
      </c>
      <c r="V73" s="107" t="n">
        <v>0.8</v>
      </c>
      <c r="W73" s="107" t="n">
        <v>0.76</v>
      </c>
      <c r="X73" s="108" t="n">
        <v>0.72</v>
      </c>
      <c r="Y73" s="49" t="n">
        <f aca="false">(X73-S73)/S73</f>
        <v>-0.28</v>
      </c>
      <c r="Z73" s="49" t="n">
        <f aca="false">(X73-T73)/T73</f>
        <v>-0.234042553191489</v>
      </c>
      <c r="AA73" s="49" t="n">
        <f aca="false">(X73/S73)^(1/25)-1</f>
        <v>-0.0130542076408927</v>
      </c>
      <c r="AB73" s="49" t="n">
        <f aca="false">(X73/T73)^(1/20)-1</f>
        <v>-0.0132429631878396</v>
      </c>
      <c r="AC73" s="0"/>
      <c r="AD73" s="86" t="s">
        <v>98</v>
      </c>
      <c r="AE73" s="70" t="n">
        <v>1</v>
      </c>
      <c r="AF73" s="106" t="n">
        <v>0.94</v>
      </c>
      <c r="AG73" s="106" t="n">
        <v>0.85</v>
      </c>
      <c r="AH73" s="107" t="n">
        <v>0.8</v>
      </c>
      <c r="AI73" s="107" t="n">
        <v>0.76</v>
      </c>
      <c r="AJ73" s="108" t="n">
        <v>0.72</v>
      </c>
      <c r="AK73" s="49" t="n">
        <f aca="false">(AJ73-AE73)/AE73</f>
        <v>-0.28</v>
      </c>
      <c r="AL73" s="49" t="n">
        <f aca="false">(AJ73-AF73)/AF73</f>
        <v>-0.234042553191489</v>
      </c>
      <c r="AM73" s="49" t="n">
        <f aca="false">(AJ73/AE73)^(1/25)-1</f>
        <v>-0.0130542076408927</v>
      </c>
      <c r="AN73" s="49" t="n">
        <f aca="false">(AJ73/AF73)^(1/20)-1</f>
        <v>-0.0132429631878396</v>
      </c>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75" hidden="false" customHeight="false" outlineLevel="0" collapsed="false">
      <c r="A74" s="86" t="s">
        <v>99</v>
      </c>
      <c r="B74" s="70" t="n">
        <v>1</v>
      </c>
      <c r="C74" s="102" t="n">
        <v>0.985</v>
      </c>
      <c r="D74" s="102" t="n">
        <v>0.969</v>
      </c>
      <c r="E74" s="70" t="n">
        <v>0.954</v>
      </c>
      <c r="F74" s="70" t="n">
        <v>0.94</v>
      </c>
      <c r="G74" s="71" t="n">
        <v>0.925</v>
      </c>
      <c r="H74" s="49" t="n">
        <f aca="false">(G74-B74)/B74</f>
        <v>-0.075</v>
      </c>
      <c r="I74" s="49" t="n">
        <f aca="false">(G74-C74)/C74</f>
        <v>-0.0609137055837565</v>
      </c>
      <c r="J74" s="49" t="n">
        <f aca="false">(G74/B74)^(1/25)-1</f>
        <v>-0.00311360430769603</v>
      </c>
      <c r="K74" s="49" t="n">
        <f aca="false">(G74/C74)^(1/20)-1</f>
        <v>-0.00313746302685403</v>
      </c>
      <c r="L74" s="0"/>
      <c r="M74" s="0"/>
      <c r="N74" s="0"/>
      <c r="O74" s="0"/>
      <c r="P74" s="0"/>
      <c r="Q74" s="0"/>
      <c r="R74" s="86" t="s">
        <v>99</v>
      </c>
      <c r="S74" s="70" t="n">
        <v>1</v>
      </c>
      <c r="T74" s="103" t="n">
        <v>0.985</v>
      </c>
      <c r="U74" s="103" t="n">
        <v>0.969</v>
      </c>
      <c r="V74" s="104" t="n">
        <v>0.954</v>
      </c>
      <c r="W74" s="104" t="n">
        <v>0.94</v>
      </c>
      <c r="X74" s="105" t="n">
        <v>0.925</v>
      </c>
      <c r="Y74" s="49" t="n">
        <f aca="false">(X74-S74)/S74</f>
        <v>-0.075</v>
      </c>
      <c r="Z74" s="49" t="n">
        <f aca="false">(X74-T74)/T74</f>
        <v>-0.0609137055837565</v>
      </c>
      <c r="AA74" s="49" t="n">
        <f aca="false">(X74/S74)^(1/25)-1</f>
        <v>-0.00311360430769603</v>
      </c>
      <c r="AB74" s="49" t="n">
        <f aca="false">(X74/T74)^(1/20)-1</f>
        <v>-0.00313746302685403</v>
      </c>
      <c r="AC74" s="0"/>
      <c r="AD74" s="86" t="s">
        <v>99</v>
      </c>
      <c r="AE74" s="70" t="n">
        <v>1</v>
      </c>
      <c r="AF74" s="103" t="n">
        <v>0.985</v>
      </c>
      <c r="AG74" s="103" t="n">
        <v>0.969</v>
      </c>
      <c r="AH74" s="104" t="n">
        <v>0.954</v>
      </c>
      <c r="AI74" s="104" t="n">
        <v>0.94</v>
      </c>
      <c r="AJ74" s="105" t="n">
        <v>0.925</v>
      </c>
      <c r="AK74" s="49" t="n">
        <f aca="false">(AJ74-AE74)/AE74</f>
        <v>-0.075</v>
      </c>
      <c r="AL74" s="49" t="n">
        <f aca="false">(AJ74-AF74)/AF74</f>
        <v>-0.0609137055837565</v>
      </c>
      <c r="AM74" s="49" t="n">
        <f aca="false">(AJ74/AE74)^(1/25)-1</f>
        <v>-0.00311360430769603</v>
      </c>
      <c r="AN74" s="49" t="n">
        <f aca="false">(AJ74/AF74)^(1/20)-1</f>
        <v>-0.00313746302685403</v>
      </c>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75" hidden="false" customHeight="false" outlineLevel="0" collapsed="false">
      <c r="A75" s="86" t="s">
        <v>100</v>
      </c>
      <c r="B75" s="70" t="n">
        <v>1</v>
      </c>
      <c r="C75" s="102" t="n">
        <v>0.982</v>
      </c>
      <c r="D75" s="102" t="n">
        <v>0.963</v>
      </c>
      <c r="E75" s="70" t="n">
        <v>0.945</v>
      </c>
      <c r="F75" s="70" t="n">
        <v>0.926</v>
      </c>
      <c r="G75" s="71" t="n">
        <v>0.908</v>
      </c>
      <c r="H75" s="49" t="n">
        <f aca="false">(G75-B75)/B75</f>
        <v>-0.092</v>
      </c>
      <c r="I75" s="49" t="n">
        <f aca="false">(G75-C75)/C75</f>
        <v>-0.0753564154786151</v>
      </c>
      <c r="J75" s="49" t="n">
        <f aca="false">(G75/B75)^(1/25)-1</f>
        <v>-0.00385299411153084</v>
      </c>
      <c r="K75" s="49" t="n">
        <f aca="false">(G75/C75)^(1/20)-1</f>
        <v>-0.0039096836951098</v>
      </c>
      <c r="L75" s="0"/>
      <c r="M75" s="0"/>
      <c r="N75" s="0"/>
      <c r="O75" s="0"/>
      <c r="P75" s="0"/>
      <c r="Q75" s="0"/>
      <c r="R75" s="86" t="s">
        <v>100</v>
      </c>
      <c r="S75" s="70" t="n">
        <v>1</v>
      </c>
      <c r="T75" s="103" t="n">
        <v>0.982</v>
      </c>
      <c r="U75" s="103" t="n">
        <v>0.963</v>
      </c>
      <c r="V75" s="104" t="n">
        <v>0.945</v>
      </c>
      <c r="W75" s="104" t="n">
        <v>0.926</v>
      </c>
      <c r="X75" s="105" t="n">
        <v>0.908</v>
      </c>
      <c r="Y75" s="49" t="n">
        <f aca="false">(X75-S75)/S75</f>
        <v>-0.092</v>
      </c>
      <c r="Z75" s="49" t="n">
        <f aca="false">(X75-T75)/T75</f>
        <v>-0.0753564154786151</v>
      </c>
      <c r="AA75" s="49" t="n">
        <f aca="false">(X75/S75)^(1/25)-1</f>
        <v>-0.00385299411153084</v>
      </c>
      <c r="AB75" s="49" t="n">
        <f aca="false">(X75/T75)^(1/20)-1</f>
        <v>-0.0039096836951098</v>
      </c>
      <c r="AC75" s="0"/>
      <c r="AD75" s="86" t="s">
        <v>100</v>
      </c>
      <c r="AE75" s="70" t="n">
        <v>1</v>
      </c>
      <c r="AF75" s="103" t="n">
        <v>0.982</v>
      </c>
      <c r="AG75" s="103" t="n">
        <v>0.963</v>
      </c>
      <c r="AH75" s="104" t="n">
        <v>0.945</v>
      </c>
      <c r="AI75" s="104" t="n">
        <v>0.926</v>
      </c>
      <c r="AJ75" s="105" t="n">
        <v>0.908</v>
      </c>
      <c r="AK75" s="49" t="n">
        <f aca="false">(AJ75-AE75)/AE75</f>
        <v>-0.092</v>
      </c>
      <c r="AL75" s="49" t="n">
        <f aca="false">(AJ75-AF75)/AF75</f>
        <v>-0.0753564154786151</v>
      </c>
      <c r="AM75" s="49" t="n">
        <f aca="false">(AJ75/AE75)^(1/25)-1</f>
        <v>-0.00385299411153084</v>
      </c>
      <c r="AN75" s="49" t="n">
        <f aca="false">(AJ75/AF75)^(1/20)-1</f>
        <v>-0.0039096836951098</v>
      </c>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75" hidden="false" customHeight="false" outlineLevel="0" collapsed="false">
      <c r="A76" s="86" t="s">
        <v>52</v>
      </c>
      <c r="B76" s="70" t="n">
        <v>1</v>
      </c>
      <c r="C76" s="102" t="n">
        <v>0.928</v>
      </c>
      <c r="D76" s="102" t="n">
        <v>0.856</v>
      </c>
      <c r="E76" s="70" t="n">
        <v>0.783</v>
      </c>
      <c r="F76" s="70" t="n">
        <v>0.71</v>
      </c>
      <c r="G76" s="71" t="n">
        <v>0.644</v>
      </c>
      <c r="H76" s="49" t="n">
        <f aca="false">(G76-B76)/B76</f>
        <v>-0.356</v>
      </c>
      <c r="I76" s="49" t="n">
        <f aca="false">(G76-C76)/C76</f>
        <v>-0.306034482758621</v>
      </c>
      <c r="J76" s="49" t="n">
        <f aca="false">(G76/B76)^(1/25)-1</f>
        <v>-0.0174482472930774</v>
      </c>
      <c r="K76" s="49" t="n">
        <f aca="false">(G76/C76)^(1/20)-1</f>
        <v>-0.0181008262952098</v>
      </c>
      <c r="L76" s="0"/>
      <c r="M76" s="0"/>
      <c r="N76" s="0"/>
      <c r="O76" s="0"/>
      <c r="P76" s="0"/>
      <c r="Q76" s="0"/>
      <c r="R76" s="86" t="s">
        <v>52</v>
      </c>
      <c r="S76" s="70" t="n">
        <v>1</v>
      </c>
      <c r="T76" s="103" t="n">
        <v>0.928</v>
      </c>
      <c r="U76" s="103" t="n">
        <v>0.856</v>
      </c>
      <c r="V76" s="104" t="n">
        <v>0.783</v>
      </c>
      <c r="W76" s="104" t="n">
        <v>0.71</v>
      </c>
      <c r="X76" s="105" t="n">
        <v>0.644</v>
      </c>
      <c r="Y76" s="49" t="n">
        <f aca="false">(X76-S76)/S76</f>
        <v>-0.356</v>
      </c>
      <c r="Z76" s="49" t="n">
        <f aca="false">(X76-T76)/T76</f>
        <v>-0.306034482758621</v>
      </c>
      <c r="AA76" s="49" t="n">
        <f aca="false">(X76/S76)^(1/25)-1</f>
        <v>-0.0174482472930774</v>
      </c>
      <c r="AB76" s="49" t="n">
        <f aca="false">(X76/T76)^(1/20)-1</f>
        <v>-0.0181008262952098</v>
      </c>
      <c r="AC76" s="0"/>
      <c r="AD76" s="86" t="s">
        <v>52</v>
      </c>
      <c r="AE76" s="70" t="n">
        <v>1</v>
      </c>
      <c r="AF76" s="103" t="n">
        <v>0.928</v>
      </c>
      <c r="AG76" s="103" t="n">
        <v>0.856</v>
      </c>
      <c r="AH76" s="104" t="n">
        <v>0.783</v>
      </c>
      <c r="AI76" s="104" t="n">
        <v>0.71</v>
      </c>
      <c r="AJ76" s="105" t="n">
        <v>0.644</v>
      </c>
      <c r="AK76" s="49" t="n">
        <f aca="false">(AJ76-AE76)/AE76</f>
        <v>-0.356</v>
      </c>
      <c r="AL76" s="49" t="n">
        <f aca="false">(AJ76-AF76)/AF76</f>
        <v>-0.306034482758621</v>
      </c>
      <c r="AM76" s="49" t="n">
        <f aca="false">(AJ76/AE76)^(1/25)-1</f>
        <v>-0.0174482472930774</v>
      </c>
      <c r="AN76" s="49" t="n">
        <f aca="false">(AJ76/AF76)^(1/20)-1</f>
        <v>-0.0181008262952098</v>
      </c>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75" hidden="false" customHeight="false" outlineLevel="0" collapsed="false">
      <c r="A77" s="86" t="s">
        <v>53</v>
      </c>
      <c r="B77" s="70" t="n">
        <v>1</v>
      </c>
      <c r="C77" s="102" t="n">
        <v>0.987</v>
      </c>
      <c r="D77" s="102" t="n">
        <v>0.974</v>
      </c>
      <c r="E77" s="70" t="n">
        <v>0.961</v>
      </c>
      <c r="F77" s="70" t="n">
        <v>0.947</v>
      </c>
      <c r="G77" s="71" t="n">
        <v>0.934</v>
      </c>
      <c r="H77" s="49" t="n">
        <f aca="false">(G77-B77)/B77</f>
        <v>-0.0659999999999999</v>
      </c>
      <c r="I77" s="49" t="n">
        <f aca="false">(G77-C77)/C77</f>
        <v>-0.0536980749746709</v>
      </c>
      <c r="J77" s="49" t="n">
        <f aca="false">(G77/B77)^(1/25)-1</f>
        <v>-0.00272742742310927</v>
      </c>
      <c r="K77" s="49" t="n">
        <f aca="false">(G77/C77)^(1/20)-1</f>
        <v>-0.00275587564367674</v>
      </c>
      <c r="L77" s="0"/>
      <c r="M77" s="0"/>
      <c r="N77" s="0"/>
      <c r="O77" s="0"/>
      <c r="P77" s="0"/>
      <c r="Q77" s="0"/>
      <c r="R77" s="86" t="s">
        <v>53</v>
      </c>
      <c r="S77" s="70" t="n">
        <v>1</v>
      </c>
      <c r="T77" s="103" t="n">
        <v>0.987</v>
      </c>
      <c r="U77" s="103" t="n">
        <v>0.974</v>
      </c>
      <c r="V77" s="104" t="n">
        <v>0.961</v>
      </c>
      <c r="W77" s="104" t="n">
        <v>0.947</v>
      </c>
      <c r="X77" s="105" t="n">
        <v>0.934</v>
      </c>
      <c r="Y77" s="49" t="n">
        <f aca="false">(X77-S77)/S77</f>
        <v>-0.0659999999999999</v>
      </c>
      <c r="Z77" s="49" t="n">
        <f aca="false">(X77-T77)/T77</f>
        <v>-0.0536980749746709</v>
      </c>
      <c r="AA77" s="49" t="n">
        <f aca="false">(X77/S77)^(1/25)-1</f>
        <v>-0.00272742742310927</v>
      </c>
      <c r="AB77" s="49" t="n">
        <f aca="false">(X77/T77)^(1/20)-1</f>
        <v>-0.00275587564367674</v>
      </c>
      <c r="AC77" s="0"/>
      <c r="AD77" s="86" t="s">
        <v>53</v>
      </c>
      <c r="AE77" s="70" t="n">
        <v>1</v>
      </c>
      <c r="AF77" s="103" t="n">
        <v>0.987</v>
      </c>
      <c r="AG77" s="103" t="n">
        <v>0.974</v>
      </c>
      <c r="AH77" s="104" t="n">
        <v>0.961</v>
      </c>
      <c r="AI77" s="104" t="n">
        <v>0.947</v>
      </c>
      <c r="AJ77" s="105" t="n">
        <v>0.934</v>
      </c>
      <c r="AK77" s="49" t="n">
        <f aca="false">(AJ77-AE77)/AE77</f>
        <v>-0.0659999999999999</v>
      </c>
      <c r="AL77" s="49" t="n">
        <f aca="false">(AJ77-AF77)/AF77</f>
        <v>-0.0536980749746709</v>
      </c>
      <c r="AM77" s="49" t="n">
        <f aca="false">(AJ77/AE77)^(1/25)-1</f>
        <v>-0.00272742742310927</v>
      </c>
      <c r="AN77" s="49" t="n">
        <f aca="false">(AJ77/AF77)^(1/20)-1</f>
        <v>-0.00275587564367674</v>
      </c>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 hidden="false" customHeight="false" outlineLevel="0" collapsed="false">
      <c r="A78" s="5" t="s">
        <v>101</v>
      </c>
      <c r="B78" s="0"/>
      <c r="C78" s="0"/>
      <c r="D78" s="0"/>
      <c r="E78" s="0"/>
      <c r="F78" s="0"/>
      <c r="G78" s="0"/>
      <c r="H78" s="49"/>
      <c r="I78" s="49"/>
      <c r="J78" s="49"/>
      <c r="K78" s="49"/>
      <c r="L78" s="0"/>
      <c r="M78" s="0"/>
      <c r="N78" s="0"/>
      <c r="O78" s="0"/>
      <c r="P78" s="0"/>
      <c r="Q78" s="0"/>
      <c r="R78" s="5" t="s">
        <v>102</v>
      </c>
      <c r="S78" s="0"/>
      <c r="T78" s="0"/>
      <c r="U78" s="0"/>
      <c r="V78" s="0"/>
      <c r="W78" s="0"/>
      <c r="X78" s="0"/>
      <c r="Y78" s="0"/>
      <c r="Z78" s="0"/>
      <c r="AA78" s="0"/>
      <c r="AB78" s="0"/>
      <c r="AC78" s="0"/>
      <c r="AD78" s="5" t="s">
        <v>102</v>
      </c>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0"/>
      <c r="B79" s="0"/>
      <c r="C79" s="0"/>
      <c r="D79" s="0"/>
      <c r="E79" s="0"/>
      <c r="F79" s="0"/>
      <c r="G79" s="0"/>
      <c r="H79" s="49"/>
      <c r="I79" s="49"/>
      <c r="J79" s="49"/>
      <c r="K79" s="49"/>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0"/>
      <c r="B80" s="0"/>
      <c r="C80" s="0"/>
      <c r="D80" s="0"/>
      <c r="E80" s="0"/>
      <c r="F80" s="0"/>
      <c r="G80" s="0"/>
      <c r="H80" s="49"/>
      <c r="I80" s="49"/>
      <c r="J80" s="49"/>
      <c r="K80" s="49"/>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10" t="s">
        <v>103</v>
      </c>
      <c r="B81" s="0"/>
      <c r="C81" s="0"/>
      <c r="D81" s="0"/>
      <c r="E81" s="0"/>
      <c r="F81" s="0"/>
      <c r="G81" s="0"/>
      <c r="H81" s="49"/>
      <c r="I81" s="49"/>
      <c r="J81" s="49"/>
      <c r="K81" s="49"/>
      <c r="L81" s="0"/>
      <c r="M81" s="0"/>
      <c r="N81" s="0"/>
      <c r="O81" s="0"/>
      <c r="P81" s="0"/>
      <c r="Q81" s="0"/>
      <c r="R81" s="10" t="s">
        <v>104</v>
      </c>
      <c r="S81" s="0"/>
      <c r="T81" s="0"/>
      <c r="U81" s="0"/>
      <c r="V81" s="0"/>
      <c r="W81" s="0"/>
      <c r="X81" s="0"/>
      <c r="Y81" s="0"/>
      <c r="Z81" s="0"/>
      <c r="AA81" s="0"/>
      <c r="AB81" s="0"/>
      <c r="AC81" s="0"/>
      <c r="AD81" s="10" t="s">
        <v>104</v>
      </c>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75" hidden="false" customHeight="false" outlineLevel="0" collapsed="false">
      <c r="A82" s="0"/>
      <c r="B82" s="0"/>
      <c r="C82" s="0"/>
      <c r="D82" s="0"/>
      <c r="E82" s="0"/>
      <c r="F82" s="0"/>
      <c r="G82" s="0"/>
      <c r="H82" s="41" t="s">
        <v>67</v>
      </c>
      <c r="I82" s="41"/>
      <c r="J82" s="41" t="s">
        <v>68</v>
      </c>
      <c r="K82" s="41"/>
      <c r="L82" s="0"/>
      <c r="M82" s="0"/>
      <c r="N82" s="0"/>
      <c r="O82" s="0"/>
      <c r="P82" s="0"/>
      <c r="Q82" s="0"/>
      <c r="R82" s="0"/>
      <c r="S82" s="0"/>
      <c r="T82" s="0"/>
      <c r="U82" s="0"/>
      <c r="V82" s="0"/>
      <c r="W82" s="0"/>
      <c r="X82" s="0"/>
      <c r="Y82" s="41" t="s">
        <v>67</v>
      </c>
      <c r="Z82" s="41"/>
      <c r="AA82" s="41" t="s">
        <v>68</v>
      </c>
      <c r="AB82" s="41"/>
      <c r="AC82" s="0"/>
      <c r="AD82" s="0"/>
      <c r="AE82" s="0"/>
      <c r="AF82" s="0"/>
      <c r="AG82" s="0"/>
      <c r="AH82" s="0"/>
      <c r="AI82" s="0"/>
      <c r="AJ82" s="0"/>
      <c r="AK82" s="41" t="s">
        <v>67</v>
      </c>
      <c r="AL82" s="41"/>
      <c r="AM82" s="41" t="s">
        <v>68</v>
      </c>
      <c r="AN82" s="41"/>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75" hidden="false" customHeight="false" outlineLevel="0" collapsed="false">
      <c r="A83" s="93" t="s">
        <v>91</v>
      </c>
      <c r="B83" s="83" t="n">
        <v>2010</v>
      </c>
      <c r="C83" s="83" t="n">
        <v>2015</v>
      </c>
      <c r="D83" s="83" t="n">
        <v>2020</v>
      </c>
      <c r="E83" s="83" t="n">
        <v>2025</v>
      </c>
      <c r="F83" s="84" t="n">
        <v>2030</v>
      </c>
      <c r="G83" s="101" t="n">
        <v>2035</v>
      </c>
      <c r="H83" s="10" t="s">
        <v>70</v>
      </c>
      <c r="I83" s="10" t="s">
        <v>71</v>
      </c>
      <c r="J83" s="10" t="s">
        <v>70</v>
      </c>
      <c r="K83" s="10" t="s">
        <v>71</v>
      </c>
      <c r="L83" s="0"/>
      <c r="M83" s="0"/>
      <c r="N83" s="0"/>
      <c r="O83" s="0"/>
      <c r="P83" s="0"/>
      <c r="Q83" s="0"/>
      <c r="R83" s="93" t="s">
        <v>91</v>
      </c>
      <c r="S83" s="83" t="n">
        <v>2010</v>
      </c>
      <c r="T83" s="83" t="n">
        <v>2015</v>
      </c>
      <c r="U83" s="83" t="n">
        <v>2020</v>
      </c>
      <c r="V83" s="83" t="n">
        <v>2025</v>
      </c>
      <c r="W83" s="84" t="n">
        <v>2030</v>
      </c>
      <c r="X83" s="101" t="n">
        <v>2035</v>
      </c>
      <c r="Y83" s="10" t="s">
        <v>70</v>
      </c>
      <c r="Z83" s="10" t="s">
        <v>71</v>
      </c>
      <c r="AA83" s="10" t="s">
        <v>70</v>
      </c>
      <c r="AB83" s="10" t="s">
        <v>71</v>
      </c>
      <c r="AC83" s="0"/>
      <c r="AD83" s="93" t="s">
        <v>91</v>
      </c>
      <c r="AE83" s="83" t="n">
        <v>2010</v>
      </c>
      <c r="AF83" s="83" t="n">
        <v>2015</v>
      </c>
      <c r="AG83" s="83" t="n">
        <v>2020</v>
      </c>
      <c r="AH83" s="83" t="n">
        <v>2025</v>
      </c>
      <c r="AI83" s="84" t="n">
        <v>2030</v>
      </c>
      <c r="AJ83" s="101" t="n">
        <v>2035</v>
      </c>
      <c r="AK83" s="10" t="s">
        <v>70</v>
      </c>
      <c r="AL83" s="10" t="s">
        <v>71</v>
      </c>
      <c r="AM83" s="10" t="s">
        <v>70</v>
      </c>
      <c r="AN83" s="10" t="s">
        <v>71</v>
      </c>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75" hidden="false" customHeight="false" outlineLevel="0" collapsed="false">
      <c r="A84" s="86" t="s">
        <v>97</v>
      </c>
      <c r="B84" s="70" t="n">
        <v>1</v>
      </c>
      <c r="C84" s="102" t="n">
        <v>0.988</v>
      </c>
      <c r="D84" s="102" t="n">
        <v>0.977</v>
      </c>
      <c r="E84" s="70" t="n">
        <v>0.965</v>
      </c>
      <c r="F84" s="70" t="n">
        <v>0.954</v>
      </c>
      <c r="G84" s="71" t="n">
        <v>0.942</v>
      </c>
      <c r="H84" s="49" t="n">
        <f aca="false">(G84-B84)/B84</f>
        <v>-0.0579999999999999</v>
      </c>
      <c r="I84" s="49" t="n">
        <f aca="false">(G84-C84)/C84</f>
        <v>-0.0465587044534414</v>
      </c>
      <c r="J84" s="49" t="n">
        <f aca="false">(G84/B84)^(1/25)-1</f>
        <v>-0.00238714639977122</v>
      </c>
      <c r="K84" s="49" t="n">
        <f aca="false">(G84/C84)^(1/20)-1</f>
        <v>-0.00238103199424033</v>
      </c>
      <c r="L84" s="0"/>
      <c r="M84" s="0"/>
      <c r="N84" s="0"/>
      <c r="O84" s="0"/>
      <c r="P84" s="0"/>
      <c r="Q84" s="0"/>
      <c r="R84" s="86" t="s">
        <v>97</v>
      </c>
      <c r="S84" s="70" t="n">
        <v>1</v>
      </c>
      <c r="T84" s="103" t="n">
        <v>0.988</v>
      </c>
      <c r="U84" s="103" t="n">
        <v>0.977</v>
      </c>
      <c r="V84" s="104" t="n">
        <v>0.965</v>
      </c>
      <c r="W84" s="104" t="n">
        <v>0.954</v>
      </c>
      <c r="X84" s="105" t="n">
        <v>0.942</v>
      </c>
      <c r="Y84" s="49" t="n">
        <f aca="false">(X84-S84)/S84</f>
        <v>-0.0579999999999999</v>
      </c>
      <c r="Z84" s="49" t="n">
        <f aca="false">(X84-T84)/T84</f>
        <v>-0.0465587044534414</v>
      </c>
      <c r="AA84" s="49" t="n">
        <f aca="false">(X84/S84)^(1/25)-1</f>
        <v>-0.00238714639977122</v>
      </c>
      <c r="AB84" s="49" t="n">
        <f aca="false">(X84/T84)^(1/20)-1</f>
        <v>-0.00238103199424033</v>
      </c>
      <c r="AC84" s="0"/>
      <c r="AD84" s="86" t="s">
        <v>97</v>
      </c>
      <c r="AE84" s="70" t="n">
        <v>1</v>
      </c>
      <c r="AF84" s="103" t="n">
        <v>0.988</v>
      </c>
      <c r="AG84" s="103" t="n">
        <v>0.977</v>
      </c>
      <c r="AH84" s="104" t="n">
        <v>0.965</v>
      </c>
      <c r="AI84" s="104" t="n">
        <v>0.954</v>
      </c>
      <c r="AJ84" s="105" t="n">
        <v>0.942</v>
      </c>
      <c r="AK84" s="49" t="n">
        <f aca="false">(AJ84-AE84)/AE84</f>
        <v>-0.0579999999999999</v>
      </c>
      <c r="AL84" s="49" t="n">
        <f aca="false">(AJ84-AF84)/AF84</f>
        <v>-0.0465587044534414</v>
      </c>
      <c r="AM84" s="49" t="n">
        <f aca="false">(AJ84/AE84)^(1/25)-1</f>
        <v>-0.00238714639977122</v>
      </c>
      <c r="AN84" s="49" t="n">
        <f aca="false">(AJ84/AF84)^(1/20)-1</f>
        <v>-0.00238103199424033</v>
      </c>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75" hidden="false" customHeight="false" outlineLevel="0" collapsed="false">
      <c r="A85" s="86" t="s">
        <v>98</v>
      </c>
      <c r="B85" s="70" t="n">
        <v>1</v>
      </c>
      <c r="C85" s="102" t="n">
        <v>0.976</v>
      </c>
      <c r="D85" s="102" t="n">
        <v>0.952</v>
      </c>
      <c r="E85" s="70" t="n">
        <v>0.928</v>
      </c>
      <c r="F85" s="70" t="n">
        <v>0.904</v>
      </c>
      <c r="G85" s="71" t="n">
        <v>0.88</v>
      </c>
      <c r="H85" s="49" t="n">
        <f aca="false">(G85-B85)/B85</f>
        <v>-0.12</v>
      </c>
      <c r="I85" s="49" t="n">
        <f aca="false">(G85-C85)/C85</f>
        <v>-0.098360655737705</v>
      </c>
      <c r="J85" s="49" t="n">
        <f aca="false">(G85/B85)^(1/25)-1</f>
        <v>-0.00510028401761664</v>
      </c>
      <c r="K85" s="49" t="n">
        <f aca="false">(G85/C85)^(1/20)-1</f>
        <v>-0.00516365620243309</v>
      </c>
      <c r="L85" s="0"/>
      <c r="M85" s="0"/>
      <c r="N85" s="0"/>
      <c r="O85" s="0"/>
      <c r="P85" s="0"/>
      <c r="Q85" s="0"/>
      <c r="R85" s="86" t="s">
        <v>98</v>
      </c>
      <c r="S85" s="70" t="n">
        <v>1</v>
      </c>
      <c r="T85" s="106" t="n">
        <v>0.94</v>
      </c>
      <c r="U85" s="106" t="n">
        <v>0.84</v>
      </c>
      <c r="V85" s="107" t="n">
        <v>0.78</v>
      </c>
      <c r="W85" s="107" t="n">
        <v>0.74</v>
      </c>
      <c r="X85" s="108" t="n">
        <v>0.71</v>
      </c>
      <c r="Y85" s="49" t="n">
        <f aca="false">(X85-S85)/S85</f>
        <v>-0.29</v>
      </c>
      <c r="Z85" s="49" t="n">
        <f aca="false">(X85-T85)/T85</f>
        <v>-0.24468085106383</v>
      </c>
      <c r="AA85" s="49" t="n">
        <f aca="false">(X85/S85)^(1/25)-1</f>
        <v>-0.0136061997273134</v>
      </c>
      <c r="AB85" s="49" t="n">
        <f aca="false">(X85/T85)^(1/20)-1</f>
        <v>-0.0139327730978763</v>
      </c>
      <c r="AC85" s="0"/>
      <c r="AD85" s="86" t="s">
        <v>98</v>
      </c>
      <c r="AE85" s="70" t="n">
        <v>1</v>
      </c>
      <c r="AF85" s="106" t="n">
        <v>0.94</v>
      </c>
      <c r="AG85" s="106" t="n">
        <v>0.84</v>
      </c>
      <c r="AH85" s="107" t="n">
        <v>0.78</v>
      </c>
      <c r="AI85" s="107" t="n">
        <v>0.74</v>
      </c>
      <c r="AJ85" s="108" t="n">
        <v>0.71</v>
      </c>
      <c r="AK85" s="49" t="n">
        <f aca="false">(AJ85-AE85)/AE85</f>
        <v>-0.29</v>
      </c>
      <c r="AL85" s="49" t="n">
        <f aca="false">(AJ85-AF85)/AF85</f>
        <v>-0.24468085106383</v>
      </c>
      <c r="AM85" s="49" t="n">
        <f aca="false">(AJ85/AE85)^(1/25)-1</f>
        <v>-0.0136061997273134</v>
      </c>
      <c r="AN85" s="49" t="n">
        <f aca="false">(AJ85/AF85)^(1/20)-1</f>
        <v>-0.0139327730978763</v>
      </c>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75" hidden="false" customHeight="false" outlineLevel="0" collapsed="false">
      <c r="A86" s="86" t="s">
        <v>99</v>
      </c>
      <c r="B86" s="70" t="n">
        <v>1</v>
      </c>
      <c r="C86" s="102" t="n">
        <v>0.985</v>
      </c>
      <c r="D86" s="102" t="n">
        <v>0.97</v>
      </c>
      <c r="E86" s="70" t="n">
        <v>0.955</v>
      </c>
      <c r="F86" s="70" t="n">
        <v>0.941</v>
      </c>
      <c r="G86" s="71" t="n">
        <v>0.926</v>
      </c>
      <c r="H86" s="49" t="n">
        <f aca="false">(G86-B86)/B86</f>
        <v>-0.074</v>
      </c>
      <c r="I86" s="49" t="n">
        <f aca="false">(G86-C86)/C86</f>
        <v>-0.0598984771573606</v>
      </c>
      <c r="J86" s="49" t="n">
        <f aca="false">(G86/B86)^(1/25)-1</f>
        <v>-0.00307051806088243</v>
      </c>
      <c r="K86" s="49" t="n">
        <f aca="false">(G86/C86)^(1/20)-1</f>
        <v>-0.0030836062163665</v>
      </c>
      <c r="L86" s="0"/>
      <c r="M86" s="0"/>
      <c r="N86" s="0"/>
      <c r="O86" s="0"/>
      <c r="P86" s="0"/>
      <c r="Q86" s="0"/>
      <c r="R86" s="86" t="s">
        <v>99</v>
      </c>
      <c r="S86" s="70" t="n">
        <v>1</v>
      </c>
      <c r="T86" s="103" t="n">
        <v>0.985</v>
      </c>
      <c r="U86" s="103" t="n">
        <v>0.97</v>
      </c>
      <c r="V86" s="104" t="n">
        <v>0.955</v>
      </c>
      <c r="W86" s="104" t="n">
        <v>0.941</v>
      </c>
      <c r="X86" s="105" t="n">
        <v>0.926</v>
      </c>
      <c r="Y86" s="49" t="n">
        <f aca="false">(X86-S86)/S86</f>
        <v>-0.074</v>
      </c>
      <c r="Z86" s="49" t="n">
        <f aca="false">(X86-T86)/T86</f>
        <v>-0.0598984771573606</v>
      </c>
      <c r="AA86" s="49" t="n">
        <f aca="false">(X86/S86)^(1/25)-1</f>
        <v>-0.00307051806088243</v>
      </c>
      <c r="AB86" s="49" t="n">
        <f aca="false">(X86/T86)^(1/20)-1</f>
        <v>-0.0030836062163665</v>
      </c>
      <c r="AC86" s="0"/>
      <c r="AD86" s="86" t="s">
        <v>99</v>
      </c>
      <c r="AE86" s="70" t="n">
        <v>1</v>
      </c>
      <c r="AF86" s="103" t="n">
        <v>0.985</v>
      </c>
      <c r="AG86" s="103" t="n">
        <v>0.97</v>
      </c>
      <c r="AH86" s="104" t="n">
        <v>0.955</v>
      </c>
      <c r="AI86" s="104" t="n">
        <v>0.941</v>
      </c>
      <c r="AJ86" s="105" t="n">
        <v>0.926</v>
      </c>
      <c r="AK86" s="49" t="n">
        <f aca="false">(AJ86-AE86)/AE86</f>
        <v>-0.074</v>
      </c>
      <c r="AL86" s="49" t="n">
        <f aca="false">(AJ86-AF86)/AF86</f>
        <v>-0.0598984771573606</v>
      </c>
      <c r="AM86" s="49" t="n">
        <f aca="false">(AJ86/AE86)^(1/25)-1</f>
        <v>-0.00307051806088243</v>
      </c>
      <c r="AN86" s="49" t="n">
        <f aca="false">(AJ86/AF86)^(1/20)-1</f>
        <v>-0.0030836062163665</v>
      </c>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75" hidden="false" customHeight="false" outlineLevel="0" collapsed="false">
      <c r="A87" s="86" t="s">
        <v>100</v>
      </c>
      <c r="B87" s="70" t="n">
        <v>1</v>
      </c>
      <c r="C87" s="102" t="n">
        <v>0.971</v>
      </c>
      <c r="D87" s="102" t="n">
        <v>0.942</v>
      </c>
      <c r="E87" s="70" t="n">
        <v>0.914</v>
      </c>
      <c r="F87" s="70" t="n">
        <v>0.885</v>
      </c>
      <c r="G87" s="71" t="n">
        <v>0.857</v>
      </c>
      <c r="H87" s="49" t="n">
        <f aca="false">(G87-B87)/B87</f>
        <v>-0.143</v>
      </c>
      <c r="I87" s="49" t="n">
        <f aca="false">(G87-C87)/C87</f>
        <v>-0.11740473738414</v>
      </c>
      <c r="J87" s="49" t="n">
        <f aca="false">(G87/B87)^(1/25)-1</f>
        <v>-0.00615368247561343</v>
      </c>
      <c r="K87" s="49" t="n">
        <f aca="false">(G87/C87)^(1/20)-1</f>
        <v>-0.00622497156546176</v>
      </c>
      <c r="L87" s="0"/>
      <c r="M87" s="0"/>
      <c r="N87" s="0"/>
      <c r="O87" s="0"/>
      <c r="P87" s="0"/>
      <c r="Q87" s="0"/>
      <c r="R87" s="86" t="s">
        <v>100</v>
      </c>
      <c r="S87" s="70" t="n">
        <v>1</v>
      </c>
      <c r="T87" s="103" t="n">
        <v>0.971</v>
      </c>
      <c r="U87" s="103" t="n">
        <v>0.942</v>
      </c>
      <c r="V87" s="104" t="n">
        <v>0.914</v>
      </c>
      <c r="W87" s="104" t="n">
        <v>0.885</v>
      </c>
      <c r="X87" s="105" t="n">
        <v>0.857</v>
      </c>
      <c r="Y87" s="49" t="n">
        <f aca="false">(X87-S87)/S87</f>
        <v>-0.143</v>
      </c>
      <c r="Z87" s="49" t="n">
        <f aca="false">(X87-T87)/T87</f>
        <v>-0.11740473738414</v>
      </c>
      <c r="AA87" s="49" t="n">
        <f aca="false">(X87/S87)^(1/25)-1</f>
        <v>-0.00615368247561343</v>
      </c>
      <c r="AB87" s="49" t="n">
        <f aca="false">(X87/T87)^(1/20)-1</f>
        <v>-0.00622497156546176</v>
      </c>
      <c r="AC87" s="0"/>
      <c r="AD87" s="86" t="s">
        <v>100</v>
      </c>
      <c r="AE87" s="70" t="n">
        <v>1</v>
      </c>
      <c r="AF87" s="103" t="n">
        <v>0.971</v>
      </c>
      <c r="AG87" s="103" t="n">
        <v>0.942</v>
      </c>
      <c r="AH87" s="104" t="n">
        <v>0.914</v>
      </c>
      <c r="AI87" s="104" t="n">
        <v>0.885</v>
      </c>
      <c r="AJ87" s="105" t="n">
        <v>0.857</v>
      </c>
      <c r="AK87" s="49" t="n">
        <f aca="false">(AJ87-AE87)/AE87</f>
        <v>-0.143</v>
      </c>
      <c r="AL87" s="49" t="n">
        <f aca="false">(AJ87-AF87)/AF87</f>
        <v>-0.11740473738414</v>
      </c>
      <c r="AM87" s="49" t="n">
        <f aca="false">(AJ87/AE87)^(1/25)-1</f>
        <v>-0.00615368247561343</v>
      </c>
      <c r="AN87" s="49" t="n">
        <f aca="false">(AJ87/AF87)^(1/20)-1</f>
        <v>-0.00622497156546176</v>
      </c>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75" hidden="false" customHeight="false" outlineLevel="0" collapsed="false">
      <c r="A88" s="86" t="s">
        <v>52</v>
      </c>
      <c r="B88" s="70" t="n">
        <v>1</v>
      </c>
      <c r="C88" s="102" t="n">
        <v>0.978</v>
      </c>
      <c r="D88" s="102" t="n">
        <v>0.957</v>
      </c>
      <c r="E88" s="70" t="n">
        <v>0.935</v>
      </c>
      <c r="F88" s="70" t="n">
        <v>0.913</v>
      </c>
      <c r="G88" s="71" t="n">
        <v>0.892</v>
      </c>
      <c r="H88" s="49" t="n">
        <f aca="false">(G88-B88)/B88</f>
        <v>-0.108</v>
      </c>
      <c r="I88" s="49" t="n">
        <f aca="false">(G88-C88)/C88</f>
        <v>-0.0879345603271984</v>
      </c>
      <c r="J88" s="49" t="n">
        <f aca="false">(G88/B88)^(1/25)-1</f>
        <v>-0.00456113215440357</v>
      </c>
      <c r="K88" s="49" t="n">
        <f aca="false">(G88/C88)^(1/20)-1</f>
        <v>-0.00459160308379103</v>
      </c>
      <c r="L88" s="0"/>
      <c r="M88" s="0"/>
      <c r="N88" s="0"/>
      <c r="O88" s="0"/>
      <c r="P88" s="0"/>
      <c r="Q88" s="0"/>
      <c r="R88" s="86" t="s">
        <v>52</v>
      </c>
      <c r="S88" s="70" t="n">
        <v>1</v>
      </c>
      <c r="T88" s="103" t="n">
        <v>0.978</v>
      </c>
      <c r="U88" s="103" t="n">
        <v>0.957</v>
      </c>
      <c r="V88" s="104" t="n">
        <v>0.935</v>
      </c>
      <c r="W88" s="104" t="n">
        <v>0.913</v>
      </c>
      <c r="X88" s="105" t="n">
        <v>0.892</v>
      </c>
      <c r="Y88" s="49" t="n">
        <f aca="false">(X88-S88)/S88</f>
        <v>-0.108</v>
      </c>
      <c r="Z88" s="49" t="n">
        <f aca="false">(X88-T88)/T88</f>
        <v>-0.0879345603271984</v>
      </c>
      <c r="AA88" s="49" t="n">
        <f aca="false">(X88/S88)^(1/25)-1</f>
        <v>-0.00456113215440357</v>
      </c>
      <c r="AB88" s="49" t="n">
        <f aca="false">(X88/T88)^(1/20)-1</f>
        <v>-0.00459160308379103</v>
      </c>
      <c r="AC88" s="0"/>
      <c r="AD88" s="86" t="s">
        <v>52</v>
      </c>
      <c r="AE88" s="70" t="n">
        <v>1</v>
      </c>
      <c r="AF88" s="103" t="n">
        <v>0.978</v>
      </c>
      <c r="AG88" s="103" t="n">
        <v>0.957</v>
      </c>
      <c r="AH88" s="104" t="n">
        <v>0.935</v>
      </c>
      <c r="AI88" s="104" t="n">
        <v>0.913</v>
      </c>
      <c r="AJ88" s="105" t="n">
        <v>0.892</v>
      </c>
      <c r="AK88" s="49" t="n">
        <f aca="false">(AJ88-AE88)/AE88</f>
        <v>-0.108</v>
      </c>
      <c r="AL88" s="49" t="n">
        <f aca="false">(AJ88-AF88)/AF88</f>
        <v>-0.0879345603271984</v>
      </c>
      <c r="AM88" s="49" t="n">
        <f aca="false">(AJ88/AE88)^(1/25)-1</f>
        <v>-0.00456113215440357</v>
      </c>
      <c r="AN88" s="49" t="n">
        <f aca="false">(AJ88/AF88)^(1/20)-1</f>
        <v>-0.00459160308379103</v>
      </c>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75" hidden="false" customHeight="false" outlineLevel="0" collapsed="false">
      <c r="A89" s="86" t="s">
        <v>53</v>
      </c>
      <c r="B89" s="70" t="n">
        <v>1</v>
      </c>
      <c r="C89" s="102" t="n">
        <v>0.977</v>
      </c>
      <c r="D89" s="102" t="n">
        <v>0.955</v>
      </c>
      <c r="E89" s="70" t="n">
        <v>0.932</v>
      </c>
      <c r="F89" s="70" t="n">
        <v>0.91</v>
      </c>
      <c r="G89" s="71" t="n">
        <v>0.888</v>
      </c>
      <c r="H89" s="49" t="n">
        <f aca="false">(G89-B89)/B89</f>
        <v>-0.112</v>
      </c>
      <c r="I89" s="49" t="n">
        <f aca="false">(G89-C89)/C89</f>
        <v>-0.091095189355169</v>
      </c>
      <c r="J89" s="49" t="n">
        <f aca="false">(G89/B89)^(1/25)-1</f>
        <v>-0.00474007167276247</v>
      </c>
      <c r="K89" s="49" t="n">
        <f aca="false">(G89/C89)^(1/20)-1</f>
        <v>-0.00476435971256006</v>
      </c>
      <c r="L89" s="0"/>
      <c r="M89" s="0"/>
      <c r="N89" s="0"/>
      <c r="O89" s="0"/>
      <c r="P89" s="0"/>
      <c r="Q89" s="0"/>
      <c r="R89" s="86" t="s">
        <v>53</v>
      </c>
      <c r="S89" s="70" t="n">
        <v>1</v>
      </c>
      <c r="T89" s="103" t="n">
        <v>0.977</v>
      </c>
      <c r="U89" s="103" t="n">
        <v>0.955</v>
      </c>
      <c r="V89" s="104" t="n">
        <v>0.932</v>
      </c>
      <c r="W89" s="104" t="n">
        <v>0.91</v>
      </c>
      <c r="X89" s="105" t="n">
        <v>0.888</v>
      </c>
      <c r="Y89" s="49" t="n">
        <f aca="false">(X89-S89)/S89</f>
        <v>-0.112</v>
      </c>
      <c r="Z89" s="49" t="n">
        <f aca="false">(X89-T89)/T89</f>
        <v>-0.091095189355169</v>
      </c>
      <c r="AA89" s="49" t="n">
        <f aca="false">(X89/S89)^(1/25)-1</f>
        <v>-0.00474007167276247</v>
      </c>
      <c r="AB89" s="49" t="n">
        <f aca="false">(X89/T89)^(1/20)-1</f>
        <v>-0.00476435971256006</v>
      </c>
      <c r="AC89" s="0"/>
      <c r="AD89" s="86" t="s">
        <v>53</v>
      </c>
      <c r="AE89" s="70" t="n">
        <v>1</v>
      </c>
      <c r="AF89" s="103" t="n">
        <v>0.977</v>
      </c>
      <c r="AG89" s="103" t="n">
        <v>0.955</v>
      </c>
      <c r="AH89" s="104" t="n">
        <v>0.932</v>
      </c>
      <c r="AI89" s="104" t="n">
        <v>0.91</v>
      </c>
      <c r="AJ89" s="105" t="n">
        <v>0.888</v>
      </c>
      <c r="AK89" s="49" t="n">
        <f aca="false">(AJ89-AE89)/AE89</f>
        <v>-0.112</v>
      </c>
      <c r="AL89" s="49" t="n">
        <f aca="false">(AJ89-AF89)/AF89</f>
        <v>-0.091095189355169</v>
      </c>
      <c r="AM89" s="49" t="n">
        <f aca="false">(AJ89/AE89)^(1/25)-1</f>
        <v>-0.00474007167276247</v>
      </c>
      <c r="AN89" s="49" t="n">
        <f aca="false">(AJ89/AF89)^(1/20)-1</f>
        <v>-0.00476435971256006</v>
      </c>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 hidden="false" customHeight="false" outlineLevel="0" collapsed="false">
      <c r="A90" s="5" t="s">
        <v>105</v>
      </c>
      <c r="B90" s="0"/>
      <c r="C90" s="0"/>
      <c r="D90" s="0"/>
      <c r="E90" s="0"/>
      <c r="F90" s="0"/>
      <c r="G90" s="0"/>
      <c r="H90" s="0"/>
      <c r="I90" s="0"/>
      <c r="J90" s="0"/>
      <c r="K90" s="0"/>
      <c r="L90" s="0"/>
      <c r="M90" s="0"/>
      <c r="N90" s="0"/>
      <c r="O90" s="0"/>
      <c r="P90" s="0"/>
      <c r="Q90" s="0"/>
      <c r="R90" s="5" t="s">
        <v>106</v>
      </c>
      <c r="S90" s="0"/>
      <c r="T90" s="0"/>
      <c r="U90" s="0"/>
      <c r="V90" s="0"/>
      <c r="W90" s="0"/>
      <c r="X90" s="0"/>
      <c r="Y90" s="0"/>
      <c r="Z90" s="0"/>
      <c r="AA90" s="0"/>
      <c r="AB90" s="0"/>
      <c r="AC90" s="0"/>
      <c r="AD90" s="5" t="s">
        <v>106</v>
      </c>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 hidden="false" customHeight="false" outlineLevel="0" collapsed="false">
      <c r="A91" s="0"/>
      <c r="B91" s="0"/>
      <c r="C91" s="0"/>
      <c r="D91" s="0"/>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K92" s="0"/>
      <c r="L92" s="0"/>
      <c r="M92" s="0"/>
      <c r="P92" s="109"/>
      <c r="AB92" s="0"/>
      <c r="AD92" s="110" t="s">
        <v>107</v>
      </c>
      <c r="AN92" s="0"/>
    </row>
    <row r="93" customFormat="false" ht="15" hidden="false" customHeight="false" outlineLevel="0" collapsed="false">
      <c r="K93" s="0"/>
      <c r="L93" s="0"/>
      <c r="M93" s="0"/>
      <c r="P93" s="109"/>
      <c r="AB93" s="0"/>
      <c r="AN93" s="0"/>
    </row>
    <row r="94" customFormat="false" ht="15" hidden="false" customHeight="false" outlineLevel="0" collapsed="false">
      <c r="K94" s="0"/>
      <c r="L94" s="0"/>
      <c r="M94" s="0"/>
      <c r="P94" s="109"/>
      <c r="AB94" s="0"/>
      <c r="AN94" s="0"/>
    </row>
    <row r="95" customFormat="false" ht="15" hidden="false" customHeight="false" outlineLevel="0" collapsed="false">
      <c r="A95" s="0"/>
      <c r="B95" s="0"/>
      <c r="C95" s="0"/>
      <c r="D95" s="0"/>
      <c r="E95" s="0"/>
      <c r="F95" s="0"/>
      <c r="G95" s="0"/>
      <c r="H95" s="0"/>
      <c r="I95" s="0"/>
      <c r="J95" s="0"/>
      <c r="K95" s="56"/>
      <c r="L95" s="111"/>
      <c r="M95" s="56"/>
      <c r="N95" s="0"/>
      <c r="O95" s="0"/>
      <c r="P95" s="0"/>
      <c r="Q95" s="0"/>
      <c r="R95" s="0"/>
      <c r="S95" s="0"/>
      <c r="T95" s="0"/>
      <c r="U95" s="0"/>
      <c r="V95" s="0"/>
      <c r="W95" s="0"/>
      <c r="X95" s="0"/>
      <c r="Y95" s="0"/>
      <c r="Z95" s="0"/>
      <c r="AA95" s="0"/>
      <c r="AB95" s="56"/>
      <c r="AC95" s="0"/>
      <c r="AD95" s="110" t="s">
        <v>108</v>
      </c>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5" hidden="false" customHeight="false" outlineLevel="0" collapsed="false">
      <c r="A96" s="0"/>
      <c r="B96" s="0"/>
      <c r="C96" s="0"/>
      <c r="D96" s="0"/>
      <c r="E96" s="0"/>
      <c r="F96" s="0"/>
      <c r="G96" s="0"/>
      <c r="H96" s="0"/>
      <c r="I96" s="0"/>
      <c r="J96" s="0"/>
      <c r="K96" s="56"/>
      <c r="L96" s="111"/>
      <c r="M96" s="56"/>
      <c r="N96" s="0"/>
      <c r="O96" s="0"/>
      <c r="P96" s="0"/>
      <c r="Q96" s="0"/>
      <c r="R96" s="0"/>
      <c r="S96" s="0"/>
      <c r="T96" s="0"/>
      <c r="U96" s="0"/>
      <c r="V96" s="0"/>
      <c r="W96" s="0"/>
      <c r="X96" s="0"/>
      <c r="Y96" s="0"/>
      <c r="Z96" s="0"/>
      <c r="AA96" s="0"/>
      <c r="AB96" s="56"/>
      <c r="AC96" s="0"/>
      <c r="AD96" s="112" t="s">
        <v>109</v>
      </c>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5" hidden="false" customHeight="false" outlineLevel="0" collapsed="false">
      <c r="K97" s="56"/>
      <c r="L97" s="111"/>
      <c r="M97" s="56"/>
      <c r="P97" s="109"/>
      <c r="AB97" s="56"/>
      <c r="AD97" s="112" t="s">
        <v>110</v>
      </c>
    </row>
    <row r="98" customFormat="false" ht="15" hidden="false" customHeight="false" outlineLevel="0" collapsed="false">
      <c r="K98" s="56"/>
      <c r="L98" s="111"/>
      <c r="M98" s="56"/>
      <c r="P98" s="109"/>
      <c r="AB98" s="56"/>
      <c r="AD98" s="112" t="s">
        <v>111</v>
      </c>
    </row>
    <row r="99" customFormat="false" ht="15" hidden="false" customHeight="false" outlineLevel="0" collapsed="false">
      <c r="K99" s="56"/>
      <c r="L99" s="111"/>
      <c r="M99" s="56"/>
      <c r="P99" s="109"/>
      <c r="AB99" s="56"/>
    </row>
    <row r="100" customFormat="false" ht="15" hidden="false" customHeight="false" outlineLevel="0" collapsed="false">
      <c r="K100" s="56"/>
      <c r="L100" s="111"/>
      <c r="M100" s="56"/>
      <c r="P100" s="109"/>
      <c r="AB100" s="56"/>
    </row>
    <row r="101" customFormat="false" ht="28.5" hidden="false" customHeight="false" outlineLevel="0" collapsed="false">
      <c r="AD101" s="113" t="s">
        <v>112</v>
      </c>
    </row>
    <row r="102" customFormat="false" ht="38.35" hidden="false" customHeight="false" outlineLevel="0" collapsed="false">
      <c r="AD102" s="114" t="s">
        <v>113</v>
      </c>
    </row>
    <row r="103" customFormat="false" ht="30" hidden="false" customHeight="false" outlineLevel="0" collapsed="false">
      <c r="AD103" s="114" t="s">
        <v>114</v>
      </c>
    </row>
    <row r="104" customFormat="false" ht="44.25" hidden="false" customHeight="false" outlineLevel="0" collapsed="false">
      <c r="AD104" s="114" t="s">
        <v>115</v>
      </c>
    </row>
    <row r="105" customFormat="false" ht="58.5" hidden="false" customHeight="false" outlineLevel="0" collapsed="false">
      <c r="AD105" s="114" t="s">
        <v>116</v>
      </c>
    </row>
    <row r="106" customFormat="false" ht="15.75" hidden="false" customHeight="false" outlineLevel="0" collapsed="false">
      <c r="AD106" s="114" t="s">
        <v>117</v>
      </c>
    </row>
  </sheetData>
  <mergeCells count="40">
    <mergeCell ref="A4:K4"/>
    <mergeCell ref="R4:AB4"/>
    <mergeCell ref="AD4:AN4"/>
    <mergeCell ref="H10:I10"/>
    <mergeCell ref="J10:K10"/>
    <mergeCell ref="Y10:Z10"/>
    <mergeCell ref="AA10:AB10"/>
    <mergeCell ref="AK10:AL10"/>
    <mergeCell ref="AM10:AN10"/>
    <mergeCell ref="M13:P17"/>
    <mergeCell ref="H28:I28"/>
    <mergeCell ref="J28:K28"/>
    <mergeCell ref="Y28:Z28"/>
    <mergeCell ref="AA28:AB28"/>
    <mergeCell ref="AK28:AL28"/>
    <mergeCell ref="AM28:AN28"/>
    <mergeCell ref="H40:I40"/>
    <mergeCell ref="J40:K40"/>
    <mergeCell ref="Y40:Z40"/>
    <mergeCell ref="AA40:AB40"/>
    <mergeCell ref="AK40:AL40"/>
    <mergeCell ref="AM40:AN40"/>
    <mergeCell ref="H55:I55"/>
    <mergeCell ref="J55:K55"/>
    <mergeCell ref="Y55:Z55"/>
    <mergeCell ref="AA55:AB55"/>
    <mergeCell ref="AK55:AL55"/>
    <mergeCell ref="AM55:AN55"/>
    <mergeCell ref="H70:I70"/>
    <mergeCell ref="J70:K70"/>
    <mergeCell ref="Y70:Z70"/>
    <mergeCell ref="AA70:AB70"/>
    <mergeCell ref="AK70:AL70"/>
    <mergeCell ref="AM70:AN70"/>
    <mergeCell ref="H82:I82"/>
    <mergeCell ref="J82:K82"/>
    <mergeCell ref="Y82:Z82"/>
    <mergeCell ref="AA82:AB82"/>
    <mergeCell ref="AK82:AL82"/>
    <mergeCell ref="AM82:AN8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false">
    <pageSetUpPr fitToPage="false"/>
  </sheetPr>
  <dimension ref="1:501"/>
  <sheetViews>
    <sheetView windowProtection="true" showFormulas="false" showGridLines="true" showRowColHeaders="true" showZeros="true" rightToLeft="false" tabSelected="false" showOutlineSymbols="true" defaultGridColor="true" view="normal" topLeftCell="N1" colorId="64" zoomScale="60" zoomScaleNormal="60" zoomScalePageLayoutView="100" workbookViewId="0">
      <pane xSplit="0" ySplit="5" topLeftCell="A198" activePane="bottomLeft" state="frozen"/>
      <selection pane="topLeft" activeCell="N1" activeCellId="0" sqref="N1"/>
      <selection pane="bottomLeft" activeCell="O482" activeCellId="1" sqref="AF33:AF34 O482"/>
    </sheetView>
  </sheetViews>
  <sheetFormatPr defaultRowHeight="15"/>
  <cols>
    <col collapsed="false" hidden="false" max="1" min="1" style="4" width="54.5714285714286"/>
    <col collapsed="false" hidden="false" max="9" min="2" style="4" width="11.4183673469388"/>
    <col collapsed="false" hidden="false" max="10" min="10" style="115" width="11.4183673469388"/>
    <col collapsed="false" hidden="false" max="12" min="11" style="16" width="11.4183673469388"/>
    <col collapsed="false" hidden="false" max="13" min="13" style="116" width="11.4183673469388"/>
    <col collapsed="false" hidden="false" max="14" min="14" style="5" width="11.5714285714286"/>
    <col collapsed="false" hidden="false" max="15" min="15" style="5" width="54.5714285714286"/>
    <col collapsed="false" hidden="false" max="22" min="16" style="5" width="11.4183673469388"/>
    <col collapsed="false" hidden="false" max="23" min="23" style="5" width="46.1377551020408"/>
    <col collapsed="false" hidden="false" max="24" min="24" style="5" width="44.9948979591837"/>
    <col collapsed="false" hidden="false" max="25" min="25" style="5" width="15"/>
    <col collapsed="false" hidden="false" max="26" min="26" style="16" width="11.4183673469388"/>
    <col collapsed="false" hidden="false" max="29" min="27" style="56" width="11.5714285714286"/>
    <col collapsed="false" hidden="false" max="30" min="30" style="56" width="12.7091836734694"/>
    <col collapsed="false" hidden="false" max="31" min="31" style="56" width="17"/>
    <col collapsed="false" hidden="false" max="32" min="32" style="56" width="19.5714285714286"/>
    <col collapsed="false" hidden="false" max="47" min="33" style="56" width="11.5714285714286"/>
    <col collapsed="false" hidden="false" max="256" min="48" style="5" width="11.5714285714286"/>
    <col collapsed="false" hidden="false" max="257" min="257" style="5" width="32.2908163265306"/>
    <col collapsed="false" hidden="false" max="270" min="258" style="5" width="11.5714285714286"/>
    <col collapsed="false" hidden="false" max="271" min="271" style="5" width="32.2908163265306"/>
    <col collapsed="false" hidden="false" max="280" min="272" style="5" width="11.5714285714286"/>
    <col collapsed="false" hidden="false" max="281" min="281" style="5" width="21.2857142857143"/>
    <col collapsed="false" hidden="false" max="512" min="282" style="5" width="11.5714285714286"/>
    <col collapsed="false" hidden="false" max="513" min="513" style="5" width="32.2908163265306"/>
    <col collapsed="false" hidden="false" max="526" min="514" style="5" width="11.5714285714286"/>
    <col collapsed="false" hidden="false" max="527" min="527" style="5" width="32.2908163265306"/>
    <col collapsed="false" hidden="false" max="536" min="528" style="5" width="11.5714285714286"/>
    <col collapsed="false" hidden="false" max="537" min="537" style="5" width="21.2857142857143"/>
    <col collapsed="false" hidden="false" max="768" min="538" style="5" width="11.5714285714286"/>
    <col collapsed="false" hidden="false" max="769" min="769" style="5" width="32.2908163265306"/>
    <col collapsed="false" hidden="false" max="782" min="770" style="5" width="11.5714285714286"/>
    <col collapsed="false" hidden="false" max="783" min="783" style="5" width="32.2908163265306"/>
    <col collapsed="false" hidden="false" max="792" min="784" style="5" width="11.5714285714286"/>
    <col collapsed="false" hidden="false" max="793" min="793" style="5" width="21.2857142857143"/>
    <col collapsed="false" hidden="false" max="1025" min="794" style="5" width="11.5714285714286"/>
  </cols>
  <sheetData>
    <row r="1" customFormat="false" ht="15" hidden="false" customHeight="false" outlineLevel="0" collapsed="false">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0"/>
      <c r="B2" s="0"/>
      <c r="C2" s="0"/>
      <c r="D2" s="0"/>
      <c r="E2" s="0"/>
      <c r="F2" s="0"/>
      <c r="G2" s="0"/>
      <c r="H2" s="0"/>
      <c r="I2" s="0"/>
      <c r="J2" s="0"/>
      <c r="K2" s="0"/>
      <c r="L2" s="0"/>
      <c r="M2" s="0"/>
      <c r="N2" s="0"/>
      <c r="O2" s="0"/>
      <c r="P2" s="0"/>
      <c r="Q2" s="0"/>
      <c r="R2" s="0"/>
      <c r="S2" s="0"/>
      <c r="T2" s="0"/>
      <c r="U2" s="0"/>
      <c r="V2" s="0"/>
      <c r="W2" s="0"/>
      <c r="X2" s="4"/>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0"/>
      <c r="D3" s="0"/>
      <c r="E3" s="0"/>
      <c r="F3" s="0"/>
      <c r="G3" s="0"/>
      <c r="H3" s="0"/>
      <c r="I3" s="0"/>
      <c r="J3" s="0"/>
      <c r="K3" s="0"/>
      <c r="L3" s="0"/>
      <c r="M3" s="0"/>
      <c r="N3" s="0"/>
      <c r="O3" s="0"/>
      <c r="P3" s="0"/>
      <c r="Q3" s="0"/>
      <c r="R3" s="0"/>
      <c r="S3" s="0"/>
      <c r="T3" s="0"/>
      <c r="U3" s="0"/>
      <c r="V3" s="0"/>
      <c r="W3" s="0"/>
      <c r="X3" s="58"/>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true" outlineLevel="0" collapsed="false">
      <c r="A4" s="7" t="s">
        <v>63</v>
      </c>
      <c r="B4" s="7"/>
      <c r="C4" s="7"/>
      <c r="D4" s="7"/>
      <c r="E4" s="7"/>
      <c r="F4" s="7"/>
      <c r="G4" s="7"/>
      <c r="H4" s="7"/>
      <c r="I4" s="7"/>
      <c r="J4" s="0"/>
      <c r="K4" s="0"/>
      <c r="L4" s="0"/>
      <c r="M4" s="0"/>
      <c r="N4" s="0"/>
      <c r="O4" s="7" t="s">
        <v>5</v>
      </c>
      <c r="P4" s="7"/>
      <c r="Q4" s="7"/>
      <c r="R4" s="7"/>
      <c r="S4" s="7"/>
      <c r="T4" s="7"/>
      <c r="U4" s="7"/>
      <c r="V4" s="7"/>
      <c r="W4" s="7"/>
      <c r="X4" s="7"/>
      <c r="Y4" s="7"/>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117"/>
      <c r="AA5" s="117"/>
      <c r="AB5" s="117"/>
      <c r="AC5" s="117"/>
      <c r="AD5" s="118"/>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false" outlineLevel="0" collapsed="false">
      <c r="A6" s="0"/>
      <c r="B6" s="0"/>
      <c r="C6" s="0"/>
      <c r="D6" s="0"/>
      <c r="E6" s="0"/>
      <c r="F6" s="0"/>
      <c r="G6" s="0"/>
      <c r="H6" s="0"/>
      <c r="I6" s="0"/>
      <c r="J6" s="0"/>
      <c r="K6" s="0"/>
      <c r="L6" s="0"/>
      <c r="M6" s="0"/>
      <c r="N6" s="0"/>
      <c r="O6" s="0"/>
      <c r="P6" s="0"/>
      <c r="Q6" s="0"/>
      <c r="R6" s="0"/>
      <c r="S6" s="0"/>
      <c r="T6" s="0"/>
      <c r="U6" s="0"/>
      <c r="V6" s="0"/>
      <c r="W6" s="0"/>
      <c r="X6" s="0"/>
      <c r="Y6" s="0"/>
      <c r="Z6" s="117"/>
      <c r="AA6" s="117"/>
      <c r="AB6" s="117"/>
      <c r="AC6" s="117"/>
      <c r="AD6" s="118"/>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117"/>
      <c r="AA7" s="117"/>
      <c r="AB7" s="117"/>
      <c r="AC7" s="117"/>
      <c r="AD7" s="118"/>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0"/>
      <c r="B8" s="0"/>
      <c r="C8" s="0"/>
      <c r="D8" s="0"/>
      <c r="E8" s="0"/>
      <c r="F8" s="0"/>
      <c r="G8" s="0"/>
      <c r="H8" s="0"/>
      <c r="I8" s="0"/>
      <c r="J8" s="0"/>
      <c r="K8" s="0"/>
      <c r="L8" s="0"/>
      <c r="M8" s="0"/>
      <c r="N8" s="0"/>
      <c r="O8" s="0"/>
      <c r="P8" s="0"/>
      <c r="Q8" s="0"/>
      <c r="R8" s="0"/>
      <c r="S8" s="0"/>
      <c r="T8" s="0"/>
      <c r="U8" s="0"/>
      <c r="V8" s="0"/>
      <c r="W8" s="0"/>
      <c r="X8" s="0"/>
      <c r="Y8" s="0"/>
      <c r="Z8" s="117"/>
      <c r="AA8" s="117"/>
      <c r="AB8" s="117"/>
      <c r="AC8" s="117"/>
      <c r="AD8" s="118"/>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0"/>
      <c r="B9" s="0"/>
      <c r="C9" s="0"/>
      <c r="D9" s="0"/>
      <c r="E9" s="0"/>
      <c r="F9" s="0"/>
      <c r="G9" s="0"/>
      <c r="H9" s="0"/>
      <c r="I9" s="0"/>
      <c r="J9" s="0"/>
      <c r="K9" s="0"/>
      <c r="L9" s="0"/>
      <c r="M9" s="0"/>
      <c r="N9" s="0"/>
      <c r="O9" s="0"/>
      <c r="P9" s="0"/>
      <c r="Q9" s="0"/>
      <c r="R9" s="0"/>
      <c r="S9" s="0"/>
      <c r="T9" s="0"/>
      <c r="U9" s="0"/>
      <c r="V9" s="0"/>
      <c r="W9" s="0"/>
      <c r="X9" s="0"/>
      <c r="Y9" s="0"/>
      <c r="Z9" s="117"/>
      <c r="AA9" s="117"/>
      <c r="AB9" s="117"/>
      <c r="AC9" s="117"/>
      <c r="AD9" s="118"/>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75" hidden="false" customHeight="false" outlineLevel="0" collapsed="false">
      <c r="A10" s="0"/>
      <c r="B10" s="0"/>
      <c r="C10" s="0"/>
      <c r="D10" s="0"/>
      <c r="E10" s="0"/>
      <c r="F10" s="0"/>
      <c r="G10" s="0"/>
      <c r="H10" s="0"/>
      <c r="I10" s="0"/>
      <c r="J10" s="0"/>
      <c r="K10" s="0"/>
      <c r="L10" s="0"/>
      <c r="M10" s="0"/>
      <c r="N10" s="0"/>
      <c r="O10" s="119" t="s">
        <v>118</v>
      </c>
      <c r="P10" s="120"/>
      <c r="Q10" s="120"/>
      <c r="R10" s="0"/>
      <c r="S10" s="0"/>
      <c r="T10" s="0"/>
      <c r="U10" s="0"/>
      <c r="V10" s="0"/>
      <c r="W10" s="0"/>
      <c r="X10" s="0"/>
      <c r="Y10" s="0"/>
      <c r="Z10" s="117"/>
      <c r="AA10" s="117"/>
      <c r="AB10" s="117"/>
      <c r="AC10" s="117"/>
      <c r="AD10" s="118"/>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0"/>
      <c r="B11" s="0"/>
      <c r="C11" s="0"/>
      <c r="D11" s="0"/>
      <c r="E11" s="0"/>
      <c r="F11" s="0"/>
      <c r="G11" s="0"/>
      <c r="H11" s="0"/>
      <c r="I11" s="0"/>
      <c r="J11" s="0"/>
      <c r="K11" s="0"/>
      <c r="L11" s="0"/>
      <c r="M11" s="0"/>
      <c r="N11" s="0"/>
      <c r="O11" s="0"/>
      <c r="P11" s="0"/>
      <c r="Q11" s="0"/>
      <c r="R11" s="0"/>
      <c r="S11" s="0"/>
      <c r="T11" s="0"/>
      <c r="U11" s="0"/>
      <c r="V11" s="0"/>
      <c r="W11" s="0"/>
      <c r="X11" s="0"/>
      <c r="Y11" s="0"/>
      <c r="Z11" s="117"/>
      <c r="AA11" s="117"/>
      <c r="AB11" s="117"/>
      <c r="AC11" s="117"/>
      <c r="AD11" s="118"/>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75" hidden="false" customHeight="false" outlineLevel="0" collapsed="false">
      <c r="A12" s="0"/>
      <c r="B12" s="0"/>
      <c r="C12" s="0"/>
      <c r="D12" s="0"/>
      <c r="E12" s="0"/>
      <c r="F12" s="0"/>
      <c r="G12" s="0"/>
      <c r="H12" s="0"/>
      <c r="I12" s="0"/>
      <c r="J12" s="0"/>
      <c r="K12" s="0"/>
      <c r="L12" s="0"/>
      <c r="M12" s="0"/>
      <c r="N12" s="0"/>
      <c r="O12" s="121" t="s">
        <v>119</v>
      </c>
      <c r="P12" s="0"/>
      <c r="Q12" s="0"/>
      <c r="R12" s="0"/>
      <c r="S12" s="0"/>
      <c r="T12" s="0"/>
      <c r="U12" s="0"/>
      <c r="V12" s="0"/>
      <c r="W12" s="0"/>
      <c r="X12" s="0"/>
      <c r="Y12" s="0"/>
      <c r="Z12" s="117"/>
      <c r="AA12" s="117"/>
      <c r="AB12" s="117"/>
      <c r="AC12" s="117"/>
      <c r="AD12" s="118"/>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0" t="s">
        <v>120</v>
      </c>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0"/>
      <c r="B14" s="0"/>
      <c r="C14" s="0"/>
      <c r="D14" s="0"/>
      <c r="E14" s="0"/>
      <c r="F14" s="0"/>
      <c r="G14" s="0"/>
      <c r="H14" s="0"/>
      <c r="I14" s="0"/>
      <c r="J14" s="0"/>
      <c r="K14" s="0"/>
      <c r="L14" s="0"/>
      <c r="M14" s="0"/>
      <c r="N14" s="0"/>
      <c r="O14" s="10" t="s">
        <v>121</v>
      </c>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65"/>
      <c r="B15" s="66" t="n">
        <v>2010</v>
      </c>
      <c r="C15" s="66" t="n">
        <v>2015</v>
      </c>
      <c r="D15" s="66" t="n">
        <v>2020</v>
      </c>
      <c r="E15" s="66" t="n">
        <v>2025</v>
      </c>
      <c r="F15" s="66" t="n">
        <v>2030</v>
      </c>
      <c r="G15" s="67" t="n">
        <v>2035</v>
      </c>
      <c r="H15" s="0"/>
      <c r="I15" s="0"/>
      <c r="J15" s="122"/>
      <c r="K15" s="123"/>
      <c r="L15" s="123"/>
      <c r="M15" s="124"/>
      <c r="N15" s="0"/>
      <c r="O15" s="0"/>
      <c r="P15" s="125"/>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86" t="s">
        <v>122</v>
      </c>
      <c r="B16" s="126"/>
      <c r="C16" s="126"/>
      <c r="D16" s="126"/>
      <c r="E16" s="126"/>
      <c r="F16" s="126"/>
      <c r="G16" s="127"/>
      <c r="H16" s="0"/>
      <c r="I16" s="0"/>
      <c r="J16" s="0"/>
      <c r="K16" s="0"/>
      <c r="L16" s="0"/>
      <c r="M16" s="128"/>
      <c r="N16" s="0"/>
      <c r="O16" s="65"/>
      <c r="P16" s="129" t="n">
        <v>2000</v>
      </c>
      <c r="Q16" s="66" t="n">
        <v>2010</v>
      </c>
      <c r="R16" s="66" t="n">
        <v>2015</v>
      </c>
      <c r="S16" s="66" t="n">
        <v>2020</v>
      </c>
      <c r="T16" s="66" t="n">
        <v>2025</v>
      </c>
      <c r="U16" s="66" t="n">
        <v>2030</v>
      </c>
      <c r="V16" s="67" t="n">
        <v>2035</v>
      </c>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130" t="s">
        <v>123</v>
      </c>
      <c r="B17" s="131" t="n">
        <v>31.175</v>
      </c>
      <c r="C17" s="131" t="n">
        <v>31.937</v>
      </c>
      <c r="D17" s="131" t="n">
        <v>32.41</v>
      </c>
      <c r="E17" s="131" t="n">
        <v>32.964</v>
      </c>
      <c r="F17" s="131" t="n">
        <v>33.518</v>
      </c>
      <c r="G17" s="132" t="n">
        <v>33.898</v>
      </c>
      <c r="H17" s="0"/>
      <c r="I17" s="0"/>
      <c r="J17" s="0"/>
      <c r="K17" s="0"/>
      <c r="L17" s="0"/>
      <c r="M17" s="0"/>
      <c r="N17" s="0"/>
      <c r="O17" s="133" t="s">
        <v>122</v>
      </c>
      <c r="P17" s="134"/>
      <c r="Q17" s="135"/>
      <c r="R17" s="135"/>
      <c r="S17" s="135"/>
      <c r="T17" s="135"/>
      <c r="U17" s="135"/>
      <c r="V17" s="136"/>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75" hidden="false" customHeight="true" outlineLevel="0" collapsed="false">
      <c r="A18" s="130" t="s">
        <v>124</v>
      </c>
      <c r="B18" s="131" t="n">
        <v>4.85</v>
      </c>
      <c r="C18" s="131" t="n">
        <v>4.919</v>
      </c>
      <c r="D18" s="131" t="n">
        <v>5.106</v>
      </c>
      <c r="E18" s="131" t="n">
        <v>5.422</v>
      </c>
      <c r="F18" s="131" t="n">
        <v>5.737</v>
      </c>
      <c r="G18" s="132" t="n">
        <v>5.895</v>
      </c>
      <c r="H18" s="0"/>
      <c r="I18" s="0"/>
      <c r="J18" s="74" t="s">
        <v>125</v>
      </c>
      <c r="K18" s="74"/>
      <c r="L18" s="74"/>
      <c r="M18" s="74"/>
      <c r="N18" s="0"/>
      <c r="O18" s="137" t="s">
        <v>123</v>
      </c>
      <c r="P18" s="138" t="n">
        <v>27.77</v>
      </c>
      <c r="Q18" s="139" t="n">
        <v>31.175</v>
      </c>
      <c r="R18" s="139" t="n">
        <v>31.937</v>
      </c>
      <c r="S18" s="139" t="n">
        <f aca="false">R18*'Détail Transport'!E9</f>
        <v>32.7135835866261</v>
      </c>
      <c r="T18" s="139" t="n">
        <f aca="false">S18*'Détail Transport'!F9</f>
        <v>33.393094224924</v>
      </c>
      <c r="U18" s="139" t="n">
        <f aca="false">T18*'Détail Transport'!G9</f>
        <v>34.1696778115502</v>
      </c>
      <c r="V18" s="140" t="n">
        <f aca="false">U18*'Détail Transport'!H9</f>
        <v>34.849188449848</v>
      </c>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86" t="s">
        <v>126</v>
      </c>
      <c r="B19" s="141"/>
      <c r="C19" s="141"/>
      <c r="D19" s="141"/>
      <c r="E19" s="141"/>
      <c r="F19" s="141"/>
      <c r="G19" s="142"/>
      <c r="H19" s="0"/>
      <c r="I19" s="0"/>
      <c r="J19" s="74"/>
      <c r="K19" s="74"/>
      <c r="L19" s="74"/>
      <c r="M19" s="74"/>
      <c r="N19" s="0"/>
      <c r="O19" s="137" t="s">
        <v>124</v>
      </c>
      <c r="P19" s="138" t="n">
        <v>3.7</v>
      </c>
      <c r="Q19" s="139" t="n">
        <v>4.85</v>
      </c>
      <c r="R19" s="139" t="n">
        <v>4.919</v>
      </c>
      <c r="S19" s="139" t="n">
        <v>5.106</v>
      </c>
      <c r="T19" s="139" t="n">
        <v>5.422</v>
      </c>
      <c r="U19" s="139" t="n">
        <v>5.737</v>
      </c>
      <c r="V19" s="140" t="n">
        <v>5.895</v>
      </c>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130" t="s">
        <v>123</v>
      </c>
      <c r="B20" s="131" t="n">
        <v>2.038</v>
      </c>
      <c r="C20" s="131" t="n">
        <v>2.029</v>
      </c>
      <c r="D20" s="131" t="n">
        <v>1.988</v>
      </c>
      <c r="E20" s="131" t="n">
        <v>1.981</v>
      </c>
      <c r="F20" s="131" t="n">
        <v>1.975</v>
      </c>
      <c r="G20" s="132" t="n">
        <v>1.975</v>
      </c>
      <c r="H20" s="0"/>
      <c r="I20" s="0"/>
      <c r="J20" s="74"/>
      <c r="K20" s="74"/>
      <c r="L20" s="74"/>
      <c r="M20" s="74"/>
      <c r="N20" s="0"/>
      <c r="O20" s="133" t="s">
        <v>126</v>
      </c>
      <c r="P20" s="143"/>
      <c r="Q20" s="144"/>
      <c r="R20" s="145"/>
      <c r="S20" s="146"/>
      <c r="T20" s="146"/>
      <c r="U20" s="146"/>
      <c r="V20" s="147"/>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130" t="s">
        <v>124</v>
      </c>
      <c r="B21" s="131" t="n">
        <v>0.341</v>
      </c>
      <c r="C21" s="131" t="n">
        <v>0.306</v>
      </c>
      <c r="D21" s="131" t="n">
        <v>0.329</v>
      </c>
      <c r="E21" s="131" t="n">
        <v>0.343</v>
      </c>
      <c r="F21" s="131" t="n">
        <v>0.357</v>
      </c>
      <c r="G21" s="132" t="n">
        <v>0.357</v>
      </c>
      <c r="H21" s="0"/>
      <c r="I21" s="0"/>
      <c r="J21" s="74"/>
      <c r="K21" s="74"/>
      <c r="L21" s="74"/>
      <c r="M21" s="74"/>
      <c r="N21" s="0"/>
      <c r="O21" s="137" t="s">
        <v>123</v>
      </c>
      <c r="P21" s="138" t="n">
        <v>2.134</v>
      </c>
      <c r="Q21" s="139" t="n">
        <v>2.038</v>
      </c>
      <c r="R21" s="148" t="n">
        <v>2.029</v>
      </c>
      <c r="S21" s="148" t="n">
        <f aca="false">R21*'Détail Transport'!E12</f>
        <v>2.05490212765957</v>
      </c>
      <c r="T21" s="139" t="n">
        <f aca="false">S21*'Détail Transport'!F12</f>
        <v>1.88222127659574</v>
      </c>
      <c r="U21" s="139" t="n">
        <f aca="false">T21*'Détail Transport'!G12</f>
        <v>1.77861276595745</v>
      </c>
      <c r="V21" s="140" t="n">
        <f aca="false">U21*'Détail Transport'!H12</f>
        <v>1.68363829787234</v>
      </c>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false" outlineLevel="0" collapsed="false">
      <c r="A22" s="4" t="s">
        <v>127</v>
      </c>
      <c r="B22" s="0"/>
      <c r="C22" s="0"/>
      <c r="D22" s="0"/>
      <c r="E22" s="0"/>
      <c r="F22" s="0"/>
      <c r="G22" s="0"/>
      <c r="H22" s="0"/>
      <c r="I22" s="0"/>
      <c r="J22" s="74"/>
      <c r="K22" s="74"/>
      <c r="L22" s="74"/>
      <c r="M22" s="74"/>
      <c r="N22" s="0"/>
      <c r="O22" s="137" t="s">
        <v>124</v>
      </c>
      <c r="P22" s="138" t="n">
        <v>0.304</v>
      </c>
      <c r="Q22" s="139" t="n">
        <v>0.341</v>
      </c>
      <c r="R22" s="139" t="n">
        <v>0.306</v>
      </c>
      <c r="S22" s="139" t="n">
        <v>0.329</v>
      </c>
      <c r="T22" s="139" t="n">
        <v>0.343</v>
      </c>
      <c r="U22" s="139" t="n">
        <v>0.357</v>
      </c>
      <c r="V22" s="140" t="n">
        <v>0.357</v>
      </c>
      <c r="W22" s="0"/>
      <c r="X22" s="16"/>
      <c r="Y22" s="16"/>
      <c r="Z22" s="0"/>
      <c r="AA22" s="16"/>
      <c r="AB22" s="16"/>
      <c r="AC22" s="16"/>
      <c r="AD22" s="16"/>
      <c r="AE22" s="16"/>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false" outlineLevel="0" collapsed="false">
      <c r="A23" s="0"/>
      <c r="B23" s="0"/>
      <c r="C23" s="0"/>
      <c r="D23" s="0"/>
      <c r="E23" s="0"/>
      <c r="F23" s="0"/>
      <c r="G23" s="0"/>
      <c r="H23" s="0"/>
      <c r="I23" s="0"/>
      <c r="J23" s="74"/>
      <c r="K23" s="74"/>
      <c r="L23" s="74"/>
      <c r="M23" s="74"/>
      <c r="N23" s="0"/>
      <c r="O23" s="5" t="s">
        <v>128</v>
      </c>
      <c r="P23" s="0"/>
      <c r="Q23" s="0"/>
      <c r="R23" s="0"/>
      <c r="S23" s="0"/>
      <c r="T23" s="0"/>
      <c r="U23" s="0"/>
      <c r="V23" s="0"/>
      <c r="W23" s="0"/>
      <c r="X23" s="16"/>
      <c r="Y23" s="16"/>
      <c r="Z23" s="0"/>
      <c r="AA23" s="16"/>
      <c r="AB23" s="16"/>
      <c r="AC23" s="16"/>
      <c r="AD23" s="16"/>
      <c r="AE23" s="16"/>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false" outlineLevel="0" collapsed="false">
      <c r="A24" s="0"/>
      <c r="B24" s="0"/>
      <c r="C24" s="0"/>
      <c r="D24" s="0"/>
      <c r="E24" s="0"/>
      <c r="F24" s="0"/>
      <c r="G24" s="0"/>
      <c r="H24" s="0"/>
      <c r="I24" s="0"/>
      <c r="J24" s="74"/>
      <c r="K24" s="74"/>
      <c r="L24" s="74"/>
      <c r="M24" s="74"/>
      <c r="N24" s="0"/>
      <c r="O24" s="0"/>
      <c r="P24" s="0"/>
      <c r="Q24" s="0"/>
      <c r="R24" s="0"/>
      <c r="S24" s="0"/>
      <c r="T24" s="0"/>
      <c r="U24" s="0"/>
      <c r="V24" s="0"/>
      <c r="W24" s="0"/>
      <c r="X24" s="16"/>
      <c r="Y24" s="16"/>
      <c r="Z24" s="0"/>
      <c r="AA24" s="16"/>
      <c r="AB24" s="16"/>
      <c r="AC24" s="16"/>
      <c r="AD24" s="16"/>
      <c r="AE24" s="16"/>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10" t="s">
        <v>129</v>
      </c>
      <c r="B25" s="0"/>
      <c r="C25" s="0"/>
      <c r="D25" s="0"/>
      <c r="E25" s="0"/>
      <c r="F25" s="0"/>
      <c r="G25" s="0"/>
      <c r="H25" s="0"/>
      <c r="I25" s="0"/>
      <c r="J25" s="0"/>
      <c r="K25" s="0"/>
      <c r="L25" s="0"/>
      <c r="M25" s="0"/>
      <c r="N25" s="0"/>
      <c r="O25" s="10" t="s">
        <v>129</v>
      </c>
      <c r="P25" s="0"/>
      <c r="Q25" s="0"/>
      <c r="R25" s="0"/>
      <c r="S25" s="0"/>
      <c r="T25" s="0"/>
      <c r="U25" s="0"/>
      <c r="V25" s="0"/>
      <c r="W25" s="0"/>
      <c r="X25" s="16"/>
      <c r="Y25" s="16"/>
      <c r="Z25" s="0"/>
      <c r="AA25" s="16"/>
      <c r="AB25" s="16"/>
      <c r="AC25" s="16"/>
      <c r="AD25" s="16"/>
      <c r="AE25" s="16"/>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0"/>
      <c r="B26" s="0"/>
      <c r="C26" s="0"/>
      <c r="D26" s="0"/>
      <c r="E26" s="0"/>
      <c r="F26" s="0"/>
      <c r="G26" s="0"/>
      <c r="H26" s="0"/>
      <c r="I26" s="0"/>
      <c r="J26" s="0"/>
      <c r="K26" s="0"/>
      <c r="L26" s="0"/>
      <c r="M26" s="0"/>
      <c r="N26" s="0"/>
      <c r="O26" s="0"/>
      <c r="P26" s="0"/>
      <c r="Q26" s="0"/>
      <c r="R26" s="0"/>
      <c r="S26" s="0"/>
      <c r="T26" s="0"/>
      <c r="U26" s="0"/>
      <c r="V26" s="0"/>
      <c r="W26" s="0"/>
      <c r="X26" s="16"/>
      <c r="Y26" s="16"/>
      <c r="Z26" s="0"/>
      <c r="AA26" s="16"/>
      <c r="AB26" s="16"/>
      <c r="AC26" s="16"/>
      <c r="AD26" s="16"/>
      <c r="AE26" s="16"/>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149"/>
      <c r="B27" s="66" t="n">
        <v>2010</v>
      </c>
      <c r="C27" s="66" t="n">
        <v>2015</v>
      </c>
      <c r="D27" s="66" t="n">
        <v>2020</v>
      </c>
      <c r="E27" s="66" t="n">
        <v>2025</v>
      </c>
      <c r="F27" s="66" t="n">
        <v>2030</v>
      </c>
      <c r="G27" s="67" t="n">
        <v>2035</v>
      </c>
      <c r="H27" s="0"/>
      <c r="I27" s="0"/>
      <c r="J27" s="0"/>
      <c r="L27" s="0"/>
      <c r="M27" s="0"/>
      <c r="N27" s="0"/>
      <c r="O27" s="149"/>
      <c r="P27" s="66" t="n">
        <v>2010</v>
      </c>
      <c r="Q27" s="66" t="n">
        <v>2015</v>
      </c>
      <c r="R27" s="66" t="n">
        <v>2020</v>
      </c>
      <c r="S27" s="66" t="n">
        <v>2025</v>
      </c>
      <c r="T27" s="66" t="n">
        <v>2030</v>
      </c>
      <c r="U27" s="67" t="n">
        <v>2035</v>
      </c>
      <c r="V27" s="0"/>
      <c r="W27" s="0"/>
      <c r="X27" s="16"/>
      <c r="Y27" s="16"/>
      <c r="Z27" s="0"/>
      <c r="AA27" s="16"/>
      <c r="AB27" s="16"/>
      <c r="AC27" s="16"/>
      <c r="AD27" s="16"/>
      <c r="AE27" s="16"/>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69" t="s">
        <v>130</v>
      </c>
      <c r="B28" s="150" t="n">
        <v>0.2533</v>
      </c>
      <c r="C28" s="150" t="n">
        <v>0.3549</v>
      </c>
      <c r="D28" s="150" t="n">
        <v>0.4335</v>
      </c>
      <c r="E28" s="150" t="n">
        <v>0.4284</v>
      </c>
      <c r="F28" s="150" t="n">
        <v>0.4234</v>
      </c>
      <c r="G28" s="151" t="n">
        <v>0.4023</v>
      </c>
      <c r="H28" s="0"/>
      <c r="I28" s="0"/>
      <c r="J28" s="0"/>
      <c r="K28" s="0"/>
      <c r="L28" s="0"/>
      <c r="M28" s="0"/>
      <c r="N28" s="0"/>
      <c r="O28" s="69" t="s">
        <v>130</v>
      </c>
      <c r="P28" s="150" t="n">
        <v>0.2533</v>
      </c>
      <c r="Q28" s="150" t="n">
        <f aca="false">'Détail Transport'!J24</f>
        <v>0.37987496262119</v>
      </c>
      <c r="R28" s="150" t="n">
        <f aca="false">'Détail Transport'!K24</f>
        <v>0.559096612187913</v>
      </c>
      <c r="S28" s="150" t="n">
        <f aca="false">'Détail Transport'!L24</f>
        <v>0.494367750381835</v>
      </c>
      <c r="T28" s="150" t="n">
        <f aca="false">'Détail Transport'!M24</f>
        <v>0.410571816916929</v>
      </c>
      <c r="U28" s="151" t="n">
        <f aca="false">'Détail Transport'!N24</f>
        <v>0.32333332106663</v>
      </c>
      <c r="V28" s="0"/>
      <c r="W28" s="0"/>
      <c r="X28" s="16"/>
      <c r="Y28" s="16"/>
      <c r="Z28" s="0"/>
      <c r="AA28" s="16"/>
      <c r="AB28" s="16"/>
      <c r="AC28" s="16"/>
      <c r="AD28" s="16"/>
      <c r="AE28" s="16"/>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69" t="s">
        <v>131</v>
      </c>
      <c r="B29" s="150" t="n">
        <v>0.7463</v>
      </c>
      <c r="C29" s="150" t="n">
        <v>0.6165</v>
      </c>
      <c r="D29" s="150" t="n">
        <v>0.48</v>
      </c>
      <c r="E29" s="150" t="n">
        <v>0.4798</v>
      </c>
      <c r="F29" s="150" t="n">
        <v>0.4796</v>
      </c>
      <c r="G29" s="151" t="n">
        <v>0.4784</v>
      </c>
      <c r="H29" s="0"/>
      <c r="I29" s="0"/>
      <c r="J29" s="0"/>
      <c r="K29" s="0"/>
      <c r="L29" s="0"/>
      <c r="M29" s="0"/>
      <c r="N29" s="0"/>
      <c r="O29" s="69" t="s">
        <v>131</v>
      </c>
      <c r="P29" s="150" t="n">
        <v>0.7463</v>
      </c>
      <c r="Q29" s="150" t="n">
        <f aca="false">'Détail Transport'!J23</f>
        <v>0.603582222615751</v>
      </c>
      <c r="R29" s="150" t="n">
        <f aca="false">'Détail Transport'!K23</f>
        <v>0.394989450604295</v>
      </c>
      <c r="S29" s="150" t="n">
        <f aca="false">'Détail Transport'!L23</f>
        <v>0.409923340485527</v>
      </c>
      <c r="T29" s="150" t="n">
        <f aca="false">'Détail Transport'!M23</f>
        <v>0.424996377336824</v>
      </c>
      <c r="U29" s="151" t="n">
        <f aca="false">'Détail Transport'!N23</f>
        <v>0.424694125875677</v>
      </c>
      <c r="V29" s="0"/>
      <c r="W29" s="0"/>
      <c r="X29" s="16"/>
      <c r="Y29" s="16"/>
      <c r="Z29" s="0"/>
      <c r="AA29" s="16"/>
      <c r="AB29" s="16"/>
      <c r="AC29" s="16"/>
      <c r="AD29" s="16"/>
      <c r="AE29" s="16"/>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69" t="s">
        <v>132</v>
      </c>
      <c r="B30" s="150" t="n">
        <v>0.0004</v>
      </c>
      <c r="C30" s="150" t="n">
        <v>0.0023</v>
      </c>
      <c r="D30" s="150" t="n">
        <v>0.003</v>
      </c>
      <c r="E30" s="150" t="n">
        <v>0.003</v>
      </c>
      <c r="F30" s="150" t="n">
        <v>0.003</v>
      </c>
      <c r="G30" s="151" t="n">
        <v>0.003</v>
      </c>
      <c r="H30" s="0"/>
      <c r="I30" s="0"/>
      <c r="J30" s="0"/>
      <c r="K30" s="0"/>
      <c r="L30" s="0"/>
      <c r="M30" s="0"/>
      <c r="N30" s="0"/>
      <c r="O30" s="69" t="s">
        <v>132</v>
      </c>
      <c r="P30" s="150" t="n">
        <v>0.0004</v>
      </c>
      <c r="Q30" s="150" t="n">
        <v>0.0023</v>
      </c>
      <c r="R30" s="150" t="n">
        <v>0.003</v>
      </c>
      <c r="S30" s="150" t="n">
        <v>0.003</v>
      </c>
      <c r="T30" s="150" t="n">
        <v>0.003</v>
      </c>
      <c r="U30" s="151" t="n">
        <v>0.003</v>
      </c>
      <c r="V30" s="0"/>
      <c r="W30" s="0"/>
      <c r="X30" s="16"/>
      <c r="Y30" s="16"/>
      <c r="Z30" s="0"/>
      <c r="AA30" s="16"/>
      <c r="AB30" s="16"/>
      <c r="AC30" s="16"/>
      <c r="AD30" s="16"/>
      <c r="AE30" s="16"/>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 hidden="false" customHeight="false" outlineLevel="0" collapsed="false">
      <c r="A31" s="69" t="s">
        <v>133</v>
      </c>
      <c r="B31" s="150" t="n">
        <v>0</v>
      </c>
      <c r="C31" s="150" t="n">
        <v>0.0147</v>
      </c>
      <c r="D31" s="150" t="n">
        <v>0.039</v>
      </c>
      <c r="E31" s="150" t="n">
        <v>0.039</v>
      </c>
      <c r="F31" s="150" t="n">
        <v>0.039</v>
      </c>
      <c r="G31" s="151" t="n">
        <v>0.039</v>
      </c>
      <c r="H31" s="0"/>
      <c r="I31" s="0"/>
      <c r="J31" s="0"/>
      <c r="K31" s="0"/>
      <c r="L31" s="0"/>
      <c r="M31" s="0"/>
      <c r="N31" s="0"/>
      <c r="O31" s="69" t="s">
        <v>133</v>
      </c>
      <c r="P31" s="150" t="n">
        <v>0</v>
      </c>
      <c r="Q31" s="150" t="n">
        <f aca="false">'Détail Transport'!J25</f>
        <v>0.0106821110722945</v>
      </c>
      <c r="R31" s="150" t="n">
        <f aca="false">'Détail Transport'!K25</f>
        <v>0.0321854529058443</v>
      </c>
      <c r="S31" s="150" t="n">
        <f aca="false">'Détail Transport'!L25</f>
        <v>0.0695316818494788</v>
      </c>
      <c r="T31" s="150" t="n">
        <f aca="false">'Détail Transport'!M25</f>
        <v>0.121073854309687</v>
      </c>
      <c r="U31" s="151" t="n">
        <f aca="false">'Détail Transport'!N25</f>
        <v>0.186312293680799</v>
      </c>
      <c r="V31" s="0"/>
      <c r="W31" s="0"/>
      <c r="X31" s="16"/>
      <c r="Y31" s="16"/>
      <c r="Z31" s="0"/>
      <c r="AA31" s="16"/>
      <c r="AB31" s="16"/>
      <c r="AC31" s="16"/>
      <c r="AD31" s="16"/>
      <c r="AE31" s="16"/>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69"/>
      <c r="B32" s="150"/>
      <c r="C32" s="150"/>
      <c r="D32" s="150"/>
      <c r="E32" s="150"/>
      <c r="F32" s="150"/>
      <c r="G32" s="151"/>
      <c r="H32" s="0"/>
      <c r="I32" s="0"/>
      <c r="J32" s="0"/>
      <c r="K32" s="0"/>
      <c r="L32" s="0"/>
      <c r="M32" s="0"/>
      <c r="N32" s="0"/>
      <c r="O32" s="69" t="s">
        <v>134</v>
      </c>
      <c r="P32" s="150" t="n">
        <v>0</v>
      </c>
      <c r="Q32" s="150" t="n">
        <f aca="false">'Détail Transport'!J26</f>
        <v>0.00356070369076484</v>
      </c>
      <c r="R32" s="150" t="n">
        <f aca="false">'Détail Transport'!K26</f>
        <v>0.0107284843019481</v>
      </c>
      <c r="S32" s="150" t="n">
        <f aca="false">'Détail Transport'!L26</f>
        <v>0.0231772272831596</v>
      </c>
      <c r="T32" s="150" t="n">
        <f aca="false">'Détail Transport'!M26</f>
        <v>0.0403579514365622</v>
      </c>
      <c r="U32" s="151" t="n">
        <f aca="false">'Détail Transport'!N26</f>
        <v>0.0621040978935997</v>
      </c>
      <c r="V32" s="0"/>
      <c r="W32" s="0"/>
      <c r="X32" s="16"/>
      <c r="Y32" s="16"/>
      <c r="Z32" s="0"/>
      <c r="AA32" s="16"/>
      <c r="AB32" s="16"/>
      <c r="AC32" s="16"/>
      <c r="AD32" s="16"/>
      <c r="AE32" s="16"/>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69"/>
      <c r="B33" s="150"/>
      <c r="C33" s="150"/>
      <c r="D33" s="150"/>
      <c r="E33" s="150"/>
      <c r="F33" s="150"/>
      <c r="G33" s="151"/>
      <c r="H33" s="0"/>
      <c r="I33" s="0"/>
      <c r="J33" s="0"/>
      <c r="K33" s="0"/>
      <c r="L33" s="0"/>
      <c r="M33" s="0"/>
      <c r="N33" s="0"/>
      <c r="O33" s="152" t="s">
        <v>135</v>
      </c>
      <c r="P33" s="153"/>
      <c r="Q33" s="153"/>
      <c r="R33" s="153"/>
      <c r="S33" s="153"/>
      <c r="T33" s="153"/>
      <c r="U33" s="154"/>
      <c r="V33" s="0"/>
      <c r="W33" s="0"/>
      <c r="X33" s="16"/>
      <c r="Y33" s="16"/>
      <c r="Z33" s="0"/>
      <c r="AA33" s="16"/>
      <c r="AB33" s="16"/>
      <c r="AC33" s="16"/>
      <c r="AD33" s="16"/>
      <c r="AE33" s="16"/>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 hidden="false" customHeight="false" outlineLevel="0" collapsed="false">
      <c r="A34" s="69"/>
      <c r="B34" s="150"/>
      <c r="C34" s="150"/>
      <c r="D34" s="150"/>
      <c r="E34" s="150"/>
      <c r="F34" s="150"/>
      <c r="G34" s="151"/>
      <c r="H34" s="0"/>
      <c r="I34" s="0"/>
      <c r="J34" s="0"/>
      <c r="K34" s="0"/>
      <c r="L34" s="0"/>
      <c r="M34" s="0"/>
      <c r="N34" s="0"/>
      <c r="O34" s="152" t="s">
        <v>136</v>
      </c>
      <c r="P34" s="153"/>
      <c r="Q34" s="153"/>
      <c r="R34" s="153"/>
      <c r="S34" s="153"/>
      <c r="T34" s="153"/>
      <c r="U34" s="154"/>
      <c r="V34" s="0"/>
      <c r="W34" s="0"/>
      <c r="X34" s="16"/>
      <c r="Y34" s="16"/>
      <c r="Z34" s="0"/>
      <c r="AA34" s="16"/>
      <c r="AB34" s="16"/>
      <c r="AC34" s="16"/>
      <c r="AD34" s="16"/>
      <c r="AE34" s="16"/>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4" t="s">
        <v>137</v>
      </c>
      <c r="B35" s="0"/>
      <c r="C35" s="0"/>
      <c r="D35" s="0"/>
      <c r="E35" s="0"/>
      <c r="F35" s="0"/>
      <c r="G35" s="0"/>
      <c r="H35" s="0"/>
      <c r="I35" s="0"/>
      <c r="J35" s="0"/>
      <c r="K35" s="0"/>
      <c r="L35" s="0"/>
      <c r="M35" s="0"/>
      <c r="N35" s="0"/>
      <c r="O35" s="5" t="s">
        <v>138</v>
      </c>
      <c r="P35" s="0"/>
      <c r="Q35" s="0"/>
      <c r="R35" s="0"/>
      <c r="S35" s="0"/>
      <c r="T35" s="0"/>
      <c r="U35" s="0"/>
      <c r="V35" s="0"/>
      <c r="W35" s="0"/>
      <c r="X35" s="16"/>
      <c r="Y35" s="16"/>
      <c r="Z35" s="0"/>
      <c r="AA35" s="16"/>
      <c r="AB35" s="16"/>
      <c r="AC35" s="16"/>
      <c r="AD35" s="16"/>
      <c r="AE35" s="16"/>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7" customFormat="false" ht="15" hidden="false" customHeight="false" outlineLevel="0" collapsed="false">
      <c r="A37" s="0"/>
      <c r="B37" s="0"/>
      <c r="C37" s="0"/>
      <c r="D37" s="0"/>
      <c r="E37" s="0"/>
      <c r="F37" s="0"/>
      <c r="G37" s="0"/>
      <c r="H37" s="0"/>
      <c r="I37" s="0"/>
      <c r="J37" s="0"/>
      <c r="K37" s="0"/>
      <c r="L37" s="0"/>
      <c r="M37" s="0"/>
      <c r="N37" s="0"/>
      <c r="O37" s="110" t="s">
        <v>139</v>
      </c>
      <c r="P37" s="112"/>
      <c r="Q37" s="155"/>
      <c r="R37" s="156"/>
      <c r="S37" s="156"/>
      <c r="T37" s="156"/>
      <c r="U37" s="156"/>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0"/>
      <c r="B38" s="0"/>
      <c r="C38" s="0"/>
      <c r="D38" s="0"/>
      <c r="E38" s="0"/>
      <c r="F38" s="0"/>
      <c r="G38" s="0"/>
      <c r="H38" s="0"/>
      <c r="I38" s="0"/>
      <c r="J38" s="0"/>
      <c r="K38" s="0"/>
      <c r="L38" s="0"/>
      <c r="M38" s="0"/>
      <c r="N38" s="0"/>
      <c r="O38" s="0"/>
      <c r="P38" s="0"/>
      <c r="Q38" s="16"/>
      <c r="R38" s="56"/>
      <c r="S38" s="56"/>
      <c r="T38" s="56"/>
      <c r="U38" s="56"/>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0"/>
      <c r="B39" s="0"/>
      <c r="C39" s="0"/>
      <c r="D39" s="0"/>
      <c r="E39" s="0"/>
      <c r="F39" s="0"/>
      <c r="G39" s="0"/>
      <c r="H39" s="0"/>
      <c r="I39" s="0"/>
      <c r="J39" s="0"/>
      <c r="K39" s="0"/>
      <c r="L39" s="0"/>
      <c r="M39" s="0"/>
      <c r="N39" s="0"/>
      <c r="O39" s="149"/>
      <c r="P39" s="66" t="n">
        <v>2010</v>
      </c>
      <c r="Q39" s="66" t="n">
        <v>2015</v>
      </c>
      <c r="R39" s="66" t="n">
        <v>2020</v>
      </c>
      <c r="S39" s="66" t="n">
        <v>2025</v>
      </c>
      <c r="T39" s="66" t="n">
        <v>2030</v>
      </c>
      <c r="U39" s="67" t="n">
        <v>2035</v>
      </c>
      <c r="V39" s="0"/>
      <c r="W39" s="0"/>
      <c r="X39" s="56"/>
      <c r="Y39" s="56"/>
      <c r="Z39" s="56"/>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10" t="s">
        <v>140</v>
      </c>
      <c r="B40" s="0"/>
      <c r="C40" s="0"/>
      <c r="D40" s="0"/>
      <c r="E40" s="0"/>
      <c r="F40" s="0"/>
      <c r="G40" s="0"/>
      <c r="H40" s="0"/>
      <c r="I40" s="0"/>
      <c r="J40" s="0"/>
      <c r="K40" s="0"/>
      <c r="L40" s="0"/>
      <c r="M40" s="0"/>
      <c r="N40" s="0"/>
      <c r="O40" s="152" t="s">
        <v>130</v>
      </c>
      <c r="P40" s="153" t="n">
        <v>0.2533</v>
      </c>
      <c r="Q40" s="153" t="n">
        <v>0.37987496262119</v>
      </c>
      <c r="R40" s="153" t="n">
        <v>0.559096612187912</v>
      </c>
      <c r="S40" s="153" t="n">
        <v>0.494367750381834</v>
      </c>
      <c r="T40" s="153" t="n">
        <v>0.410571816916928</v>
      </c>
      <c r="U40" s="154" t="n">
        <v>0.32333332106663</v>
      </c>
      <c r="V40" s="0"/>
      <c r="W40" s="0"/>
      <c r="X40" s="56"/>
      <c r="Y40" s="56"/>
      <c r="Z40" s="56"/>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 hidden="false" customHeight="false" outlineLevel="0" collapsed="false">
      <c r="A41" s="0"/>
      <c r="B41" s="0"/>
      <c r="C41" s="0"/>
      <c r="D41" s="0"/>
      <c r="E41" s="0"/>
      <c r="F41" s="0"/>
      <c r="G41" s="0"/>
      <c r="H41" s="0"/>
      <c r="I41" s="0"/>
      <c r="J41" s="0"/>
      <c r="K41" s="0"/>
      <c r="L41" s="0"/>
      <c r="M41" s="0"/>
      <c r="N41" s="0"/>
      <c r="O41" s="152" t="s">
        <v>131</v>
      </c>
      <c r="P41" s="153" t="n">
        <v>0.7463</v>
      </c>
      <c r="Q41" s="153" t="n">
        <v>0.60358222261575</v>
      </c>
      <c r="R41" s="153" t="n">
        <v>0.394989450604295</v>
      </c>
      <c r="S41" s="153" t="n">
        <v>0.409923340485527</v>
      </c>
      <c r="T41" s="153" t="n">
        <v>0.424996377336823</v>
      </c>
      <c r="U41" s="154" t="n">
        <v>0.424694125875677</v>
      </c>
      <c r="V41" s="0"/>
      <c r="W41" s="0"/>
      <c r="X41" s="56"/>
      <c r="Y41" s="56"/>
      <c r="Z41" s="56"/>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65" t="s">
        <v>141</v>
      </c>
      <c r="B42" s="66" t="n">
        <v>2010</v>
      </c>
      <c r="C42" s="66" t="n">
        <v>2015</v>
      </c>
      <c r="D42" s="66" t="n">
        <v>2020</v>
      </c>
      <c r="E42" s="66" t="n">
        <v>2025</v>
      </c>
      <c r="F42" s="66" t="n">
        <v>2030</v>
      </c>
      <c r="G42" s="67" t="n">
        <v>2035</v>
      </c>
      <c r="H42" s="0"/>
      <c r="I42" s="0"/>
      <c r="J42" s="0"/>
      <c r="K42" s="0"/>
      <c r="L42" s="0"/>
      <c r="M42" s="0"/>
      <c r="N42" s="0"/>
      <c r="O42" s="152" t="s">
        <v>132</v>
      </c>
      <c r="P42" s="153" t="n">
        <v>0.0004</v>
      </c>
      <c r="Q42" s="153" t="n">
        <v>0.0023</v>
      </c>
      <c r="R42" s="153" t="n">
        <v>0.003</v>
      </c>
      <c r="S42" s="153" t="n">
        <v>0.003</v>
      </c>
      <c r="T42" s="153" t="n">
        <v>0.003</v>
      </c>
      <c r="U42" s="154" t="n">
        <v>0.003</v>
      </c>
      <c r="V42" s="0"/>
      <c r="W42" s="0"/>
      <c r="X42" s="56"/>
      <c r="Y42" s="56"/>
      <c r="Z42" s="56"/>
      <c r="AA42" s="0"/>
      <c r="AB42" s="0"/>
      <c r="AC42" s="0"/>
      <c r="AD42" s="0"/>
      <c r="AE42" s="0"/>
      <c r="AF42" s="16"/>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 hidden="false" customHeight="false" outlineLevel="0" collapsed="false">
      <c r="A43" s="69" t="s">
        <v>130</v>
      </c>
      <c r="B43" s="70" t="n">
        <v>13.37</v>
      </c>
      <c r="C43" s="70" t="n">
        <v>13.48</v>
      </c>
      <c r="D43" s="70" t="n">
        <v>14.51</v>
      </c>
      <c r="E43" s="70" t="n">
        <v>15.27</v>
      </c>
      <c r="F43" s="70" t="n">
        <v>16.04</v>
      </c>
      <c r="G43" s="71" t="n">
        <v>16.18</v>
      </c>
      <c r="H43" s="0"/>
      <c r="I43" s="0"/>
      <c r="J43" s="0"/>
      <c r="K43" s="0"/>
      <c r="L43" s="0"/>
      <c r="M43" s="0"/>
      <c r="N43" s="0"/>
      <c r="O43" s="152" t="s">
        <v>133</v>
      </c>
      <c r="P43" s="153" t="n">
        <v>0</v>
      </c>
      <c r="Q43" s="153" t="n">
        <v>0.0106821110722945</v>
      </c>
      <c r="R43" s="153" t="n">
        <v>0.0321854529058443</v>
      </c>
      <c r="S43" s="153" t="n">
        <v>0.0695316818494787</v>
      </c>
      <c r="T43" s="153" t="n">
        <v>0.121073854309686</v>
      </c>
      <c r="U43" s="154" t="n">
        <v>0.186312293680799</v>
      </c>
      <c r="V43" s="0"/>
      <c r="W43" s="0"/>
      <c r="X43" s="56"/>
      <c r="Y43" s="56"/>
      <c r="Z43" s="56"/>
      <c r="AA43" s="0"/>
      <c r="AB43" s="0"/>
      <c r="AC43" s="0"/>
      <c r="AD43" s="0"/>
      <c r="AE43" s="0"/>
      <c r="AF43" s="157"/>
      <c r="AG43" s="157"/>
      <c r="AH43" s="157"/>
      <c r="AI43" s="157"/>
      <c r="AJ43" s="157"/>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 hidden="false" customHeight="false" outlineLevel="0" collapsed="false">
      <c r="A44" s="69" t="s">
        <v>131</v>
      </c>
      <c r="B44" s="70" t="n">
        <v>22.61</v>
      </c>
      <c r="C44" s="70" t="n">
        <v>23.01</v>
      </c>
      <c r="D44" s="70" t="n">
        <v>21.74</v>
      </c>
      <c r="E44" s="70" t="n">
        <v>21.08</v>
      </c>
      <c r="F44" s="70" t="n">
        <v>20.42</v>
      </c>
      <c r="G44" s="71" t="n">
        <v>20.22</v>
      </c>
      <c r="H44" s="0"/>
      <c r="I44" s="0"/>
      <c r="J44" s="0"/>
      <c r="K44" s="0"/>
      <c r="L44" s="0"/>
      <c r="M44" s="0"/>
      <c r="N44" s="0"/>
      <c r="O44" s="152" t="s">
        <v>134</v>
      </c>
      <c r="P44" s="153" t="n">
        <v>0</v>
      </c>
      <c r="Q44" s="153" t="n">
        <v>0.00356070369076484</v>
      </c>
      <c r="R44" s="153" t="n">
        <v>0.0107284843019481</v>
      </c>
      <c r="S44" s="153" t="n">
        <v>0.0231772272831596</v>
      </c>
      <c r="T44" s="153" t="n">
        <v>0.0403579514365621</v>
      </c>
      <c r="U44" s="154" t="n">
        <v>0.0621040978935997</v>
      </c>
      <c r="V44" s="0"/>
      <c r="W44" s="0"/>
      <c r="X44" s="56"/>
      <c r="Y44" s="56"/>
      <c r="Z44" s="56"/>
      <c r="AA44" s="0"/>
      <c r="AB44" s="0"/>
      <c r="AC44" s="0"/>
      <c r="AD44" s="0"/>
      <c r="AE44" s="0"/>
      <c r="AF44" s="158"/>
      <c r="AG44" s="158"/>
      <c r="AH44" s="158"/>
      <c r="AI44" s="158"/>
      <c r="AJ44" s="158"/>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5" hidden="false" customHeight="false" outlineLevel="0" collapsed="false">
      <c r="A45" s="69" t="s">
        <v>132</v>
      </c>
      <c r="B45" s="70" t="n">
        <v>0.05</v>
      </c>
      <c r="C45" s="70" t="n">
        <v>0.06</v>
      </c>
      <c r="D45" s="70" t="n">
        <v>0.08</v>
      </c>
      <c r="E45" s="70" t="n">
        <v>0.09</v>
      </c>
      <c r="F45" s="70" t="n">
        <v>0.1</v>
      </c>
      <c r="G45" s="71" t="n">
        <v>0.11</v>
      </c>
      <c r="H45" s="0"/>
      <c r="I45" s="0"/>
      <c r="J45" s="0"/>
      <c r="K45" s="0"/>
      <c r="L45" s="0"/>
      <c r="M45" s="0"/>
      <c r="N45" s="0"/>
      <c r="O45" s="152" t="s">
        <v>135</v>
      </c>
      <c r="P45" s="153"/>
      <c r="Q45" s="153"/>
      <c r="R45" s="153"/>
      <c r="S45" s="153"/>
      <c r="T45" s="153"/>
      <c r="U45" s="154"/>
      <c r="V45" s="0"/>
      <c r="W45" s="0"/>
      <c r="X45" s="56"/>
      <c r="Y45" s="56"/>
      <c r="Z45" s="56"/>
      <c r="AA45" s="0"/>
      <c r="AB45" s="0"/>
      <c r="AC45" s="0"/>
      <c r="AD45" s="0"/>
      <c r="AE45" s="0"/>
      <c r="AF45" s="158"/>
      <c r="AG45" s="158"/>
      <c r="AH45" s="158"/>
      <c r="AI45" s="158"/>
      <c r="AJ45" s="158"/>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5" hidden="false" customHeight="false" outlineLevel="0" collapsed="false">
      <c r="A46" s="69" t="s">
        <v>133</v>
      </c>
      <c r="B46" s="70" t="n">
        <v>0</v>
      </c>
      <c r="C46" s="70" t="n">
        <v>0.17</v>
      </c>
      <c r="D46" s="70" t="n">
        <v>0.57</v>
      </c>
      <c r="E46" s="70" t="n">
        <v>0.86</v>
      </c>
      <c r="F46" s="70" t="n">
        <v>1.15</v>
      </c>
      <c r="G46" s="71" t="n">
        <v>1.28</v>
      </c>
      <c r="H46" s="0"/>
      <c r="I46" s="0"/>
      <c r="J46" s="0"/>
      <c r="K46" s="0"/>
      <c r="L46" s="0"/>
      <c r="M46" s="0"/>
      <c r="N46" s="0"/>
      <c r="O46" s="152" t="s">
        <v>136</v>
      </c>
      <c r="P46" s="153"/>
      <c r="Q46" s="153"/>
      <c r="R46" s="153"/>
      <c r="S46" s="153"/>
      <c r="T46" s="153"/>
      <c r="U46" s="154"/>
      <c r="V46" s="0"/>
      <c r="W46" s="0"/>
      <c r="X46" s="56"/>
      <c r="Y46" s="56"/>
      <c r="Z46" s="56"/>
      <c r="AA46" s="0"/>
      <c r="AB46" s="0"/>
      <c r="AC46" s="0"/>
      <c r="AD46" s="0"/>
      <c r="AE46" s="0"/>
      <c r="AF46" s="158"/>
      <c r="AG46" s="158"/>
      <c r="AH46" s="158"/>
      <c r="AI46" s="158"/>
      <c r="AJ46" s="158"/>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 hidden="false" customHeight="false" outlineLevel="0" collapsed="false">
      <c r="A47" s="69" t="s">
        <v>134</v>
      </c>
      <c r="B47" s="70" t="n">
        <v>0</v>
      </c>
      <c r="C47" s="70" t="n">
        <v>0.13</v>
      </c>
      <c r="D47" s="70" t="n">
        <v>0.62</v>
      </c>
      <c r="E47" s="70" t="n">
        <v>1.08</v>
      </c>
      <c r="F47" s="70" t="n">
        <v>1.54</v>
      </c>
      <c r="G47" s="71" t="n">
        <v>2</v>
      </c>
      <c r="H47" s="0"/>
      <c r="I47" s="0"/>
      <c r="J47" s="0"/>
      <c r="K47" s="0"/>
      <c r="L47" s="0"/>
      <c r="M47" s="0"/>
      <c r="N47" s="0"/>
      <c r="O47" s="159"/>
      <c r="P47" s="160"/>
      <c r="Q47" s="160"/>
      <c r="R47" s="160"/>
      <c r="S47" s="160"/>
      <c r="T47" s="160"/>
      <c r="U47" s="160"/>
      <c r="V47" s="0"/>
      <c r="W47" s="0"/>
      <c r="X47" s="56"/>
      <c r="Y47" s="56"/>
      <c r="Z47" s="56"/>
      <c r="AA47" s="0"/>
      <c r="AB47" s="0"/>
      <c r="AC47" s="0"/>
      <c r="AD47" s="0"/>
      <c r="AE47" s="0"/>
      <c r="AF47" s="158"/>
      <c r="AG47" s="158"/>
      <c r="AH47" s="158"/>
      <c r="AI47" s="158"/>
      <c r="AJ47" s="158"/>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 hidden="false" customHeight="false" outlineLevel="0" collapsed="false">
      <c r="A48" s="69" t="s">
        <v>59</v>
      </c>
      <c r="B48" s="70" t="n">
        <v>36.03</v>
      </c>
      <c r="C48" s="70" t="n">
        <v>36.86</v>
      </c>
      <c r="D48" s="70" t="n">
        <v>37.52</v>
      </c>
      <c r="E48" s="70" t="n">
        <v>38.39</v>
      </c>
      <c r="F48" s="70" t="n">
        <v>39.26</v>
      </c>
      <c r="G48" s="71" t="n">
        <v>39.79</v>
      </c>
      <c r="H48" s="0"/>
      <c r="I48" s="0"/>
      <c r="J48" s="0"/>
      <c r="K48" s="0"/>
      <c r="L48" s="0"/>
      <c r="M48" s="0"/>
      <c r="N48" s="0"/>
      <c r="O48" s="0"/>
      <c r="P48" s="0"/>
      <c r="Q48" s="0"/>
      <c r="R48" s="0"/>
      <c r="S48" s="0"/>
      <c r="T48" s="0"/>
      <c r="U48" s="0"/>
      <c r="V48" s="0"/>
      <c r="W48" s="0"/>
      <c r="X48" s="56"/>
      <c r="Y48" s="56"/>
      <c r="Z48" s="56"/>
      <c r="AA48" s="0"/>
      <c r="AB48" s="0"/>
      <c r="AC48" s="0"/>
      <c r="AD48" s="0"/>
      <c r="AE48" s="0"/>
      <c r="AF48" s="158"/>
      <c r="AG48" s="158"/>
      <c r="AH48" s="158"/>
      <c r="AI48" s="158"/>
      <c r="AJ48" s="158"/>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 hidden="false" customHeight="false" outlineLevel="0" collapsed="false">
      <c r="A49" s="4" t="s">
        <v>142</v>
      </c>
      <c r="B49" s="0"/>
      <c r="C49" s="0"/>
      <c r="D49" s="0"/>
      <c r="E49" s="0"/>
      <c r="F49" s="0"/>
      <c r="G49" s="0"/>
      <c r="H49" s="0"/>
      <c r="I49" s="0"/>
      <c r="J49" s="0"/>
      <c r="K49" s="0"/>
      <c r="L49" s="0"/>
      <c r="M49" s="0"/>
      <c r="N49" s="0"/>
      <c r="O49" s="110" t="s">
        <v>143</v>
      </c>
      <c r="P49" s="110"/>
      <c r="Q49" s="112"/>
      <c r="R49" s="0"/>
      <c r="S49" s="0"/>
      <c r="T49" s="0"/>
      <c r="U49" s="0"/>
      <c r="V49" s="0"/>
      <c r="W49" s="0"/>
      <c r="X49" s="56"/>
      <c r="Y49" s="56"/>
      <c r="Z49" s="56"/>
      <c r="AA49" s="0"/>
      <c r="AB49" s="0"/>
      <c r="AC49" s="0"/>
      <c r="AD49" s="0"/>
      <c r="AE49" s="0"/>
      <c r="AF49" s="158"/>
      <c r="AG49" s="158"/>
      <c r="AH49" s="158"/>
      <c r="AI49" s="158"/>
      <c r="AJ49" s="158"/>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0"/>
      <c r="B50" s="0"/>
      <c r="C50" s="0"/>
      <c r="D50" s="0"/>
      <c r="E50" s="0"/>
      <c r="F50" s="0"/>
      <c r="G50" s="0"/>
      <c r="H50" s="0"/>
      <c r="I50" s="0"/>
      <c r="J50" s="0"/>
      <c r="K50" s="0"/>
      <c r="L50" s="0"/>
      <c r="M50" s="0"/>
      <c r="N50" s="0"/>
      <c r="O50" s="0"/>
      <c r="P50" s="0"/>
      <c r="Q50" s="0"/>
      <c r="R50" s="0"/>
      <c r="S50" s="0"/>
      <c r="T50" s="0"/>
      <c r="U50" s="0"/>
      <c r="V50" s="0"/>
      <c r="W50" s="0"/>
      <c r="X50" s="56"/>
      <c r="Y50" s="56"/>
      <c r="Z50" s="56"/>
      <c r="AA50" s="0"/>
      <c r="AB50" s="0"/>
      <c r="AC50" s="0"/>
      <c r="AD50" s="0"/>
      <c r="AE50" s="0"/>
      <c r="AF50" s="158"/>
      <c r="AG50" s="158"/>
      <c r="AH50" s="158"/>
      <c r="AI50" s="158"/>
      <c r="AJ50" s="158"/>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0"/>
      <c r="B51" s="0"/>
      <c r="C51" s="0"/>
      <c r="D51" s="0"/>
      <c r="E51" s="0"/>
      <c r="F51" s="0"/>
      <c r="G51" s="0"/>
      <c r="H51" s="0"/>
      <c r="I51" s="0"/>
      <c r="J51" s="0"/>
      <c r="K51" s="0"/>
      <c r="L51" s="0"/>
      <c r="M51" s="0"/>
      <c r="N51" s="0"/>
      <c r="O51" s="0"/>
      <c r="P51" s="0"/>
      <c r="Q51" s="0"/>
      <c r="R51" s="0"/>
      <c r="S51" s="0"/>
      <c r="T51" s="0"/>
      <c r="U51" s="0"/>
      <c r="V51" s="0"/>
      <c r="W51" s="0"/>
      <c r="X51" s="56"/>
      <c r="Y51" s="56"/>
      <c r="Z51" s="56"/>
      <c r="AA51" s="0"/>
      <c r="AB51" s="0"/>
      <c r="AC51" s="0"/>
      <c r="AD51" s="0"/>
      <c r="AE51" s="0"/>
      <c r="AF51" s="158"/>
      <c r="AG51" s="158"/>
      <c r="AH51" s="158"/>
      <c r="AI51" s="158"/>
      <c r="AJ51" s="158"/>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 hidden="false" customHeight="false" outlineLevel="0" collapsed="false">
      <c r="A52" s="0"/>
      <c r="B52" s="0"/>
      <c r="C52" s="0"/>
      <c r="D52" s="0"/>
      <c r="E52" s="0"/>
      <c r="F52" s="0"/>
      <c r="G52" s="0"/>
      <c r="H52" s="0"/>
      <c r="I52" s="0"/>
      <c r="J52" s="0"/>
      <c r="K52" s="0"/>
      <c r="L52" s="0"/>
      <c r="M52" s="0"/>
      <c r="N52" s="0"/>
      <c r="O52" s="161" t="s">
        <v>144</v>
      </c>
      <c r="P52" s="0"/>
      <c r="Q52" s="0"/>
      <c r="R52" s="0"/>
      <c r="S52" s="0"/>
      <c r="T52" s="0"/>
      <c r="U52" s="0"/>
      <c r="V52" s="0"/>
      <c r="W52" s="0"/>
      <c r="X52" s="56"/>
      <c r="Y52" s="56"/>
      <c r="Z52" s="56"/>
      <c r="AA52" s="0"/>
      <c r="AB52" s="0"/>
      <c r="AC52" s="0"/>
      <c r="AD52" s="0"/>
      <c r="AE52" s="0"/>
      <c r="AF52" s="158"/>
      <c r="AG52" s="158"/>
      <c r="AH52" s="158"/>
      <c r="AI52" s="158"/>
      <c r="AJ52" s="158"/>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 hidden="false" customHeight="false" outlineLevel="0" collapsed="false">
      <c r="A53" s="0"/>
      <c r="B53" s="0"/>
      <c r="C53" s="0"/>
      <c r="D53" s="0"/>
      <c r="E53" s="0"/>
      <c r="F53" s="0"/>
      <c r="G53" s="0"/>
      <c r="H53" s="0"/>
      <c r="I53" s="0"/>
      <c r="J53" s="0"/>
      <c r="K53" s="0"/>
      <c r="L53" s="0"/>
      <c r="M53" s="0"/>
      <c r="N53" s="0"/>
      <c r="O53" s="0"/>
      <c r="P53" s="0"/>
      <c r="Q53" s="0"/>
      <c r="R53" s="0"/>
      <c r="S53" s="0"/>
      <c r="T53" s="0"/>
      <c r="U53" s="0"/>
      <c r="V53" s="0"/>
      <c r="W53" s="0"/>
      <c r="X53" s="56"/>
      <c r="Y53" s="56"/>
      <c r="Z53" s="56"/>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 hidden="false" customHeight="false" outlineLevel="0" collapsed="false">
      <c r="A54" s="0"/>
      <c r="B54" s="0"/>
      <c r="C54" s="0"/>
      <c r="D54" s="0"/>
      <c r="E54" s="0"/>
      <c r="F54" s="0"/>
      <c r="G54" s="0"/>
      <c r="H54" s="0"/>
      <c r="I54" s="0"/>
      <c r="J54" s="0"/>
      <c r="K54" s="0"/>
      <c r="L54" s="0"/>
      <c r="M54" s="0"/>
      <c r="N54" s="0"/>
      <c r="O54" s="65" t="s">
        <v>141</v>
      </c>
      <c r="P54" s="66" t="n">
        <v>2010</v>
      </c>
      <c r="Q54" s="66" t="n">
        <v>2015</v>
      </c>
      <c r="R54" s="66" t="n">
        <v>2020</v>
      </c>
      <c r="S54" s="66" t="n">
        <v>2025</v>
      </c>
      <c r="T54" s="66" t="n">
        <v>2030</v>
      </c>
      <c r="U54" s="67" t="n">
        <v>2035</v>
      </c>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10" t="s">
        <v>145</v>
      </c>
      <c r="B55" s="0"/>
      <c r="C55" s="0"/>
      <c r="D55" s="0"/>
      <c r="E55" s="0"/>
      <c r="F55" s="0"/>
      <c r="G55" s="0"/>
      <c r="H55" s="0"/>
      <c r="I55" s="0"/>
      <c r="J55" s="0"/>
      <c r="K55" s="0"/>
      <c r="L55" s="0"/>
      <c r="M55" s="0"/>
      <c r="N55" s="0"/>
      <c r="O55" s="69" t="s">
        <v>130</v>
      </c>
      <c r="P55" s="70" t="n">
        <v>13.37</v>
      </c>
      <c r="Q55" s="70"/>
      <c r="R55" s="162" t="n">
        <v>16.18510047853</v>
      </c>
      <c r="S55" s="162" t="n">
        <v>17.360495886163</v>
      </c>
      <c r="T55" s="162" t="n">
        <v>17.4608896276637</v>
      </c>
      <c r="U55" s="163" t="n">
        <v>16.6033456866093</v>
      </c>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 hidden="false" customHeight="false" outlineLevel="0" collapsed="false">
      <c r="A56" s="0"/>
      <c r="B56" s="0"/>
      <c r="C56" s="0"/>
      <c r="D56" s="0"/>
      <c r="E56" s="0"/>
      <c r="F56" s="0"/>
      <c r="G56" s="0"/>
      <c r="H56" s="0"/>
      <c r="I56" s="0"/>
      <c r="J56" s="0"/>
      <c r="K56" s="0"/>
      <c r="L56" s="0"/>
      <c r="M56" s="0"/>
      <c r="N56" s="0"/>
      <c r="O56" s="69" t="s">
        <v>131</v>
      </c>
      <c r="P56" s="70" t="n">
        <v>22.61</v>
      </c>
      <c r="Q56" s="70"/>
      <c r="R56" s="162" t="n">
        <v>20.94168949887</v>
      </c>
      <c r="S56" s="162" t="n">
        <v>19.9222366255875</v>
      </c>
      <c r="T56" s="162" t="n">
        <v>19.5289415593507</v>
      </c>
      <c r="U56" s="163" t="n">
        <v>19.2662287203479</v>
      </c>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5" hidden="false" customHeight="false" outlineLevel="0" collapsed="false">
      <c r="A57" s="164"/>
      <c r="B57" s="165" t="n">
        <v>2010</v>
      </c>
      <c r="C57" s="165" t="n">
        <v>2015</v>
      </c>
      <c r="D57" s="165" t="n">
        <v>2020</v>
      </c>
      <c r="E57" s="165" t="n">
        <v>2025</v>
      </c>
      <c r="F57" s="165" t="n">
        <v>2030</v>
      </c>
      <c r="G57" s="166" t="n">
        <v>2035</v>
      </c>
      <c r="H57" s="0"/>
      <c r="I57" s="0"/>
      <c r="J57" s="0"/>
      <c r="K57" s="0"/>
      <c r="L57" s="0"/>
      <c r="M57" s="0"/>
      <c r="N57" s="0"/>
      <c r="O57" s="69" t="s">
        <v>132</v>
      </c>
      <c r="P57" s="70" t="n">
        <v>0.05</v>
      </c>
      <c r="Q57" s="70"/>
      <c r="R57" s="162" t="n">
        <v>0.08</v>
      </c>
      <c r="S57" s="162" t="n">
        <v>0.092</v>
      </c>
      <c r="T57" s="162" t="n">
        <v>0.101</v>
      </c>
      <c r="U57" s="163" t="n">
        <v>0.108</v>
      </c>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5" hidden="false" customHeight="false" outlineLevel="0" collapsed="false">
      <c r="A58" s="167" t="s">
        <v>146</v>
      </c>
      <c r="B58" s="102" t="n">
        <v>145</v>
      </c>
      <c r="C58" s="102" t="n">
        <v>129</v>
      </c>
      <c r="D58" s="102" t="n">
        <v>156</v>
      </c>
      <c r="E58" s="102" t="n">
        <v>173</v>
      </c>
      <c r="F58" s="102" t="n">
        <v>173</v>
      </c>
      <c r="G58" s="168" t="n">
        <v>175</v>
      </c>
      <c r="H58" s="0"/>
      <c r="I58" s="0"/>
      <c r="J58" s="0"/>
      <c r="K58" s="0"/>
      <c r="L58" s="0"/>
      <c r="M58" s="0"/>
      <c r="N58" s="0"/>
      <c r="O58" s="69" t="s">
        <v>133</v>
      </c>
      <c r="P58" s="70" t="n">
        <v>0</v>
      </c>
      <c r="Q58" s="70"/>
      <c r="R58" s="162" t="n">
        <v>0.462</v>
      </c>
      <c r="S58" s="162" t="n">
        <v>1.097</v>
      </c>
      <c r="T58" s="162" t="n">
        <v>2.123</v>
      </c>
      <c r="U58" s="163" t="n">
        <v>3.53</v>
      </c>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5" hidden="false" customHeight="false" outlineLevel="0" collapsed="false">
      <c r="A59" s="169" t="s">
        <v>147</v>
      </c>
      <c r="B59" s="102" t="n">
        <v>98</v>
      </c>
      <c r="C59" s="102" t="n">
        <v>87</v>
      </c>
      <c r="D59" s="102" t="n">
        <v>104</v>
      </c>
      <c r="E59" s="102" t="n">
        <v>116</v>
      </c>
      <c r="F59" s="102" t="n">
        <v>116</v>
      </c>
      <c r="G59" s="168" t="n">
        <v>117</v>
      </c>
      <c r="H59" s="0"/>
      <c r="I59" s="0"/>
      <c r="J59" s="0"/>
      <c r="K59" s="0"/>
      <c r="L59" s="0"/>
      <c r="M59" s="0"/>
      <c r="N59" s="0"/>
      <c r="O59" s="69" t="s">
        <v>134</v>
      </c>
      <c r="P59" s="70" t="n">
        <v>0</v>
      </c>
      <c r="Q59" s="70"/>
      <c r="R59" s="162" t="n">
        <v>0.106210022599962</v>
      </c>
      <c r="S59" s="162" t="n">
        <v>0.295267488249449</v>
      </c>
      <c r="T59" s="162" t="n">
        <v>0.641168812985579</v>
      </c>
      <c r="U59" s="163" t="n">
        <v>1.17542559304282</v>
      </c>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5" hidden="false" customHeight="false" outlineLevel="0" collapsed="false">
      <c r="A60" s="167" t="s">
        <v>148</v>
      </c>
      <c r="B60" s="170" t="n">
        <v>2180</v>
      </c>
      <c r="C60" s="170" t="n">
        <v>2118</v>
      </c>
      <c r="D60" s="170" t="n">
        <v>2211</v>
      </c>
      <c r="E60" s="170" t="n">
        <v>2356</v>
      </c>
      <c r="F60" s="170" t="n">
        <v>2502</v>
      </c>
      <c r="G60" s="171" t="n">
        <v>2565</v>
      </c>
      <c r="H60" s="0"/>
      <c r="I60" s="0"/>
      <c r="J60" s="0"/>
      <c r="K60" s="0"/>
      <c r="L60" s="0"/>
      <c r="M60" s="0"/>
      <c r="N60" s="0"/>
      <c r="O60" s="152" t="s">
        <v>135</v>
      </c>
      <c r="P60" s="172"/>
      <c r="Q60" s="172"/>
      <c r="R60" s="173"/>
      <c r="S60" s="173"/>
      <c r="T60" s="173"/>
      <c r="U60" s="17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167"/>
      <c r="B61" s="170"/>
      <c r="C61" s="170"/>
      <c r="D61" s="170"/>
      <c r="E61" s="170"/>
      <c r="F61" s="170"/>
      <c r="G61" s="171"/>
      <c r="H61" s="0"/>
      <c r="I61" s="0"/>
      <c r="J61" s="0"/>
      <c r="K61" s="0"/>
      <c r="L61" s="0"/>
      <c r="M61" s="0"/>
      <c r="N61" s="0"/>
      <c r="O61" s="152" t="s">
        <v>136</v>
      </c>
      <c r="P61" s="172"/>
      <c r="Q61" s="172"/>
      <c r="R61" s="173"/>
      <c r="S61" s="173"/>
      <c r="T61" s="173"/>
      <c r="U61" s="17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 hidden="false" customHeight="false" outlineLevel="0" collapsed="false">
      <c r="A62" s="167"/>
      <c r="B62" s="170"/>
      <c r="C62" s="170"/>
      <c r="D62" s="170"/>
      <c r="E62" s="170"/>
      <c r="F62" s="170"/>
      <c r="G62" s="171"/>
      <c r="H62" s="0"/>
      <c r="I62" s="0"/>
      <c r="J62" s="0"/>
      <c r="K62" s="0"/>
      <c r="L62" s="0"/>
      <c r="M62" s="0"/>
      <c r="N62" s="0"/>
      <c r="O62" s="69" t="s">
        <v>59</v>
      </c>
      <c r="P62" s="70" t="n">
        <v>36.03</v>
      </c>
      <c r="Q62" s="70"/>
      <c r="R62" s="162" t="n">
        <v>37.775</v>
      </c>
      <c r="S62" s="162" t="n">
        <v>38.767</v>
      </c>
      <c r="T62" s="162" t="n">
        <v>39.855</v>
      </c>
      <c r="U62" s="163" t="n">
        <v>40.683</v>
      </c>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5" customFormat="true" ht="15" hidden="false" customHeight="false" outlineLevel="0" collapsed="false">
      <c r="A63" s="169" t="s">
        <v>149</v>
      </c>
      <c r="B63" s="170" t="n">
        <v>1458</v>
      </c>
      <c r="C63" s="170" t="n">
        <v>1417</v>
      </c>
      <c r="D63" s="170" t="n">
        <v>1479</v>
      </c>
      <c r="E63" s="170" t="n">
        <v>1576</v>
      </c>
      <c r="F63" s="170" t="n">
        <v>1673</v>
      </c>
      <c r="G63" s="171" t="n">
        <v>1716</v>
      </c>
      <c r="L63" s="16"/>
      <c r="M63" s="175"/>
      <c r="O63" s="5" t="s">
        <v>150</v>
      </c>
      <c r="U63" s="176"/>
      <c r="AS63" s="56"/>
      <c r="AT63" s="56"/>
      <c r="AU63" s="56"/>
    </row>
    <row r="64" customFormat="false" ht="15" hidden="false" customHeight="false" outlineLevel="0" collapsed="false">
      <c r="A64" s="177"/>
      <c r="B64" s="178"/>
      <c r="C64" s="178"/>
      <c r="D64" s="178"/>
      <c r="E64" s="178"/>
      <c r="F64" s="178"/>
      <c r="G64" s="178"/>
      <c r="H64" s="0"/>
      <c r="I64" s="0"/>
      <c r="J64" s="0"/>
      <c r="K64" s="0"/>
      <c r="L64" s="0"/>
      <c r="M64" s="0"/>
      <c r="N64" s="0"/>
      <c r="O64" s="0"/>
      <c r="P64" s="0"/>
      <c r="Q64" s="0"/>
      <c r="R64" s="0"/>
      <c r="S64" s="0"/>
      <c r="T64" s="0"/>
      <c r="U64" s="176"/>
      <c r="V64" s="0"/>
      <c r="W64" s="0"/>
      <c r="X64" s="0"/>
      <c r="Y64" s="0"/>
      <c r="Z64" s="5"/>
      <c r="AA64" s="5"/>
      <c r="AB64" s="5"/>
      <c r="AC64" s="5"/>
      <c r="AD64" s="5"/>
      <c r="AE64" s="5"/>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s="5" customFormat="true" ht="15" hidden="false" customHeight="false" outlineLevel="0" collapsed="false">
      <c r="L65" s="16"/>
      <c r="M65" s="175"/>
      <c r="O65" s="110" t="s">
        <v>151</v>
      </c>
      <c r="P65" s="112"/>
      <c r="Q65" s="112"/>
      <c r="R65" s="112"/>
      <c r="AS65" s="56"/>
      <c r="AT65" s="56"/>
      <c r="AU65" s="56"/>
    </row>
    <row r="66" s="5" customFormat="true" ht="15" hidden="false" customHeight="false" outlineLevel="0" collapsed="false">
      <c r="L66" s="16"/>
      <c r="M66" s="175"/>
      <c r="O66" s="0"/>
      <c r="P66" s="0"/>
      <c r="Q66" s="0"/>
      <c r="R66" s="0"/>
      <c r="AS66" s="56"/>
      <c r="AT66" s="56"/>
      <c r="AU66" s="56"/>
    </row>
    <row r="67" s="5" customFormat="true" ht="15" hidden="false" customHeight="false" outlineLevel="0" collapsed="false">
      <c r="J67" s="179"/>
      <c r="L67" s="16"/>
      <c r="M67" s="175"/>
      <c r="O67" s="65" t="s">
        <v>141</v>
      </c>
      <c r="P67" s="66" t="n">
        <v>2010</v>
      </c>
      <c r="Q67" s="66" t="n">
        <v>2015</v>
      </c>
      <c r="R67" s="66" t="n">
        <v>2020</v>
      </c>
      <c r="S67" s="66" t="n">
        <v>2025</v>
      </c>
      <c r="T67" s="66" t="n">
        <v>2030</v>
      </c>
      <c r="U67" s="67" t="n">
        <v>2035</v>
      </c>
      <c r="AS67" s="56"/>
      <c r="AT67" s="56"/>
      <c r="AU67" s="56"/>
    </row>
    <row r="68" s="5" customFormat="true" ht="15" hidden="false" customHeight="false" outlineLevel="0" collapsed="false">
      <c r="J68" s="179"/>
      <c r="L68" s="16"/>
      <c r="M68" s="175"/>
      <c r="O68" s="152" t="s">
        <v>130</v>
      </c>
      <c r="P68" s="172" t="n">
        <v>13.37</v>
      </c>
      <c r="Q68" s="172"/>
      <c r="R68" s="173" t="n">
        <v>16.18510047853</v>
      </c>
      <c r="S68" s="173" t="n">
        <v>17.360495886163</v>
      </c>
      <c r="T68" s="173" t="n">
        <v>17.4608896276637</v>
      </c>
      <c r="U68" s="174" t="n">
        <v>16.6033456866093</v>
      </c>
      <c r="AS68" s="56"/>
      <c r="AT68" s="56"/>
      <c r="AU68" s="56"/>
    </row>
    <row r="69" s="5" customFormat="true" ht="15" hidden="false" customHeight="false" outlineLevel="0" collapsed="false">
      <c r="A69" s="10" t="s">
        <v>152</v>
      </c>
      <c r="J69" s="0"/>
      <c r="L69" s="16"/>
      <c r="M69" s="175"/>
      <c r="O69" s="152" t="s">
        <v>131</v>
      </c>
      <c r="P69" s="172" t="n">
        <v>22.61</v>
      </c>
      <c r="Q69" s="172"/>
      <c r="R69" s="173" t="n">
        <v>20.94168949887</v>
      </c>
      <c r="S69" s="173" t="n">
        <v>19.9222366255875</v>
      </c>
      <c r="T69" s="173" t="n">
        <v>19.5289415593507</v>
      </c>
      <c r="U69" s="174" t="n">
        <v>19.2662287203479</v>
      </c>
      <c r="W69" s="180"/>
      <c r="AS69" s="56"/>
      <c r="AT69" s="56"/>
      <c r="AU69" s="56"/>
    </row>
    <row r="70" s="5" customFormat="true" ht="15" hidden="false" customHeight="false" outlineLevel="0" collapsed="false">
      <c r="A70" s="0"/>
      <c r="J70" s="0"/>
      <c r="L70" s="16"/>
      <c r="M70" s="175"/>
      <c r="O70" s="152" t="s">
        <v>132</v>
      </c>
      <c r="P70" s="172" t="n">
        <v>0.05</v>
      </c>
      <c r="Q70" s="172"/>
      <c r="R70" s="173" t="n">
        <v>0.08</v>
      </c>
      <c r="S70" s="173" t="n">
        <v>0.092</v>
      </c>
      <c r="T70" s="173" t="n">
        <v>0.101</v>
      </c>
      <c r="U70" s="174" t="n">
        <v>0.108</v>
      </c>
      <c r="W70" s="0"/>
      <c r="AS70" s="56"/>
      <c r="AT70" s="56"/>
      <c r="AU70" s="56"/>
    </row>
    <row r="71" s="5" customFormat="true" ht="15" hidden="false" customHeight="false" outlineLevel="0" collapsed="false">
      <c r="A71" s="181" t="s">
        <v>153</v>
      </c>
      <c r="B71" s="165" t="n">
        <v>2010</v>
      </c>
      <c r="C71" s="165" t="n">
        <v>2015</v>
      </c>
      <c r="D71" s="165" t="n">
        <v>2020</v>
      </c>
      <c r="E71" s="165" t="n">
        <v>2025</v>
      </c>
      <c r="F71" s="165" t="n">
        <v>2030</v>
      </c>
      <c r="G71" s="166" t="n">
        <v>2035</v>
      </c>
      <c r="J71" s="0"/>
      <c r="L71" s="16"/>
      <c r="M71" s="175"/>
      <c r="O71" s="152" t="s">
        <v>133</v>
      </c>
      <c r="P71" s="172" t="n">
        <v>0</v>
      </c>
      <c r="Q71" s="172"/>
      <c r="R71" s="173" t="n">
        <v>0.462</v>
      </c>
      <c r="S71" s="173" t="n">
        <v>1.097</v>
      </c>
      <c r="T71" s="173" t="n">
        <v>2.123</v>
      </c>
      <c r="U71" s="174" t="n">
        <v>3.53</v>
      </c>
      <c r="W71" s="0"/>
      <c r="AS71" s="56"/>
      <c r="AT71" s="56"/>
      <c r="AU71" s="56"/>
    </row>
    <row r="72" s="5" customFormat="true" ht="15" hidden="false" customHeight="false" outlineLevel="0" collapsed="false">
      <c r="A72" s="181"/>
      <c r="B72" s="165"/>
      <c r="C72" s="165"/>
      <c r="D72" s="165"/>
      <c r="E72" s="165"/>
      <c r="F72" s="165"/>
      <c r="G72" s="166"/>
      <c r="J72" s="179"/>
      <c r="L72" s="16"/>
      <c r="M72" s="175"/>
      <c r="O72" s="152" t="s">
        <v>134</v>
      </c>
      <c r="P72" s="172" t="n">
        <v>0</v>
      </c>
      <c r="Q72" s="172"/>
      <c r="R72" s="173" t="n">
        <v>0.106210022599962</v>
      </c>
      <c r="S72" s="173" t="n">
        <v>0.295267488249449</v>
      </c>
      <c r="T72" s="173" t="n">
        <v>0.641168812985579</v>
      </c>
      <c r="U72" s="174" t="n">
        <v>1.17542559304282</v>
      </c>
      <c r="V72" s="182"/>
      <c r="W72" s="0"/>
      <c r="AS72" s="56"/>
      <c r="AT72" s="56"/>
      <c r="AU72" s="56"/>
    </row>
    <row r="73" customFormat="false" ht="15" hidden="false" customHeight="false" outlineLevel="0" collapsed="false">
      <c r="A73" s="181"/>
      <c r="B73" s="165"/>
      <c r="C73" s="165"/>
      <c r="D73" s="165"/>
      <c r="E73" s="165"/>
      <c r="F73" s="165"/>
      <c r="G73" s="166"/>
      <c r="H73" s="5"/>
      <c r="I73" s="5"/>
      <c r="J73" s="179"/>
      <c r="K73" s="5"/>
      <c r="M73" s="175"/>
      <c r="O73" s="152" t="s">
        <v>135</v>
      </c>
      <c r="P73" s="172"/>
      <c r="Q73" s="172"/>
      <c r="R73" s="173"/>
      <c r="S73" s="173"/>
      <c r="T73" s="173"/>
      <c r="U73" s="174"/>
      <c r="V73" s="56"/>
      <c r="W73" s="0"/>
      <c r="X73" s="0"/>
      <c r="Y73" s="0"/>
      <c r="Z73" s="0"/>
      <c r="AA73" s="0"/>
      <c r="AB73" s="0"/>
      <c r="AC73" s="0"/>
      <c r="AD73" s="0"/>
      <c r="AE73" s="0"/>
      <c r="AF73" s="0"/>
      <c r="AG73" s="0"/>
      <c r="AH73" s="0"/>
      <c r="AI73" s="0"/>
      <c r="AJ73" s="0"/>
      <c r="AK73" s="0"/>
      <c r="AL73" s="0"/>
      <c r="AM73" s="0"/>
      <c r="AN73" s="0"/>
      <c r="AO73" s="0"/>
      <c r="AP73" s="0"/>
      <c r="AQ73" s="0"/>
      <c r="AR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 hidden="false" customHeight="false" outlineLevel="0" collapsed="false">
      <c r="A74" s="181"/>
      <c r="B74" s="165"/>
      <c r="C74" s="165"/>
      <c r="D74" s="165"/>
      <c r="E74" s="165"/>
      <c r="F74" s="165"/>
      <c r="G74" s="166"/>
      <c r="H74" s="5"/>
      <c r="I74" s="5"/>
      <c r="J74" s="179"/>
      <c r="K74" s="5"/>
      <c r="M74" s="175"/>
      <c r="O74" s="152" t="s">
        <v>136</v>
      </c>
      <c r="P74" s="172"/>
      <c r="Q74" s="172"/>
      <c r="R74" s="173"/>
      <c r="S74" s="173"/>
      <c r="T74" s="173"/>
      <c r="U74" s="174"/>
      <c r="V74" s="56"/>
      <c r="W74" s="0"/>
      <c r="X74" s="0"/>
      <c r="Y74" s="0"/>
      <c r="Z74" s="0"/>
      <c r="AA74" s="0"/>
      <c r="AB74" s="0"/>
      <c r="AC74" s="0"/>
      <c r="AD74" s="0"/>
      <c r="AE74" s="0"/>
      <c r="AF74" s="0"/>
      <c r="AG74" s="0"/>
      <c r="AH74" s="0"/>
      <c r="AI74" s="0"/>
      <c r="AJ74" s="0"/>
      <c r="AK74" s="0"/>
      <c r="AL74" s="0"/>
      <c r="AM74" s="0"/>
      <c r="AN74" s="0"/>
      <c r="AO74" s="0"/>
      <c r="AP74" s="0"/>
      <c r="AQ74" s="0"/>
      <c r="AR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 hidden="false" customHeight="false" outlineLevel="0" collapsed="false">
      <c r="A75" s="181"/>
      <c r="B75" s="165"/>
      <c r="C75" s="165"/>
      <c r="D75" s="165"/>
      <c r="E75" s="165"/>
      <c r="F75" s="165"/>
      <c r="G75" s="166"/>
      <c r="H75" s="5"/>
      <c r="I75" s="5"/>
      <c r="J75" s="179"/>
      <c r="K75" s="5"/>
      <c r="M75" s="175"/>
      <c r="O75" s="152" t="s">
        <v>59</v>
      </c>
      <c r="P75" s="172" t="n">
        <v>36.03</v>
      </c>
      <c r="Q75" s="172"/>
      <c r="R75" s="173" t="n">
        <v>37.775</v>
      </c>
      <c r="S75" s="173" t="n">
        <v>38.767</v>
      </c>
      <c r="T75" s="173" t="n">
        <v>39.855</v>
      </c>
      <c r="U75" s="174" t="n">
        <v>40.683</v>
      </c>
      <c r="V75" s="56"/>
      <c r="W75" s="0"/>
      <c r="X75" s="0"/>
      <c r="Y75" s="0"/>
      <c r="Z75" s="0"/>
      <c r="AA75" s="0"/>
      <c r="AB75" s="0"/>
      <c r="AC75" s="0"/>
      <c r="AD75" s="0"/>
      <c r="AE75" s="0"/>
      <c r="AF75" s="0"/>
      <c r="AG75" s="0"/>
      <c r="AH75" s="0"/>
      <c r="AI75" s="0"/>
      <c r="AJ75" s="0"/>
      <c r="AK75" s="0"/>
      <c r="AL75" s="0"/>
      <c r="AM75" s="0"/>
      <c r="AN75" s="0"/>
      <c r="AO75" s="0"/>
      <c r="AP75" s="0"/>
      <c r="AQ75" s="0"/>
      <c r="AR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167" t="s">
        <v>154</v>
      </c>
      <c r="B76" s="102" t="n">
        <v>88</v>
      </c>
      <c r="C76" s="102" t="n">
        <v>95</v>
      </c>
      <c r="D76" s="102" t="n">
        <v>103</v>
      </c>
      <c r="E76" s="102" t="n">
        <v>111</v>
      </c>
      <c r="F76" s="102" t="n">
        <v>119</v>
      </c>
      <c r="G76" s="168" t="n">
        <v>129</v>
      </c>
      <c r="H76" s="5"/>
      <c r="I76" s="5"/>
      <c r="J76" s="179"/>
      <c r="K76" s="5"/>
      <c r="M76" s="175"/>
      <c r="O76" s="183"/>
      <c r="P76" s="99"/>
      <c r="Q76" s="99"/>
      <c r="R76" s="184"/>
      <c r="S76" s="184"/>
      <c r="T76" s="184"/>
      <c r="U76" s="184"/>
      <c r="V76" s="56"/>
      <c r="W76" s="0"/>
      <c r="X76" s="0"/>
      <c r="Y76" s="0"/>
      <c r="Z76" s="0"/>
      <c r="AA76" s="0"/>
      <c r="AB76" s="0"/>
      <c r="AC76" s="0"/>
      <c r="AD76" s="0"/>
      <c r="AE76" s="0"/>
      <c r="AF76" s="0"/>
      <c r="AG76" s="0"/>
      <c r="AH76" s="0"/>
      <c r="AI76" s="0"/>
      <c r="AJ76" s="0"/>
      <c r="AK76" s="0"/>
      <c r="AL76" s="0"/>
      <c r="AM76" s="0"/>
      <c r="AN76" s="0"/>
      <c r="AO76" s="0"/>
      <c r="AP76" s="0"/>
      <c r="AQ76" s="0"/>
      <c r="AR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false" outlineLevel="0" collapsed="false">
      <c r="A77" s="0"/>
      <c r="B77" s="0"/>
      <c r="C77" s="0"/>
      <c r="D77" s="0"/>
      <c r="E77" s="0"/>
      <c r="F77" s="0"/>
      <c r="G77" s="0"/>
      <c r="H77" s="5"/>
      <c r="I77" s="5"/>
      <c r="J77" s="179"/>
      <c r="K77" s="5"/>
      <c r="M77" s="175"/>
      <c r="O77" s="183"/>
      <c r="P77" s="99"/>
      <c r="Q77" s="99"/>
      <c r="R77" s="184"/>
      <c r="S77" s="184"/>
      <c r="T77" s="184"/>
      <c r="U77" s="184"/>
      <c r="V77" s="56"/>
      <c r="W77" s="0"/>
      <c r="X77" s="0"/>
      <c r="Y77" s="0"/>
      <c r="Z77" s="0"/>
      <c r="AA77" s="0"/>
      <c r="AB77" s="0"/>
      <c r="AC77" s="0"/>
      <c r="AD77" s="0"/>
      <c r="AE77" s="0"/>
      <c r="AF77" s="0"/>
      <c r="AG77" s="0"/>
      <c r="AH77" s="0"/>
      <c r="AI77" s="0"/>
      <c r="AJ77" s="0"/>
      <c r="AK77" s="0"/>
      <c r="AL77" s="0"/>
      <c r="AM77" s="0"/>
      <c r="AN77" s="0"/>
      <c r="AO77" s="0"/>
      <c r="AP77" s="0"/>
      <c r="AQ77" s="0"/>
      <c r="AR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75" hidden="false" customHeight="false" outlineLevel="0" collapsed="false">
      <c r="A78" s="0"/>
      <c r="B78" s="0"/>
      <c r="C78" s="0"/>
      <c r="D78" s="0"/>
      <c r="E78" s="0"/>
      <c r="F78" s="0"/>
      <c r="G78" s="0"/>
      <c r="H78" s="5"/>
      <c r="I78" s="5"/>
      <c r="J78" s="179"/>
      <c r="K78" s="5"/>
      <c r="M78" s="175"/>
      <c r="O78" s="121" t="s">
        <v>155</v>
      </c>
      <c r="P78" s="99"/>
      <c r="Q78" s="99"/>
      <c r="R78" s="184"/>
      <c r="S78" s="184"/>
      <c r="T78" s="184"/>
      <c r="U78" s="184"/>
      <c r="V78" s="56"/>
      <c r="W78" s="0"/>
      <c r="X78" s="0"/>
      <c r="Y78" s="0"/>
      <c r="Z78" s="0"/>
      <c r="AA78" s="0"/>
      <c r="AB78" s="0"/>
      <c r="AC78" s="0"/>
      <c r="AD78" s="0"/>
      <c r="AE78" s="0"/>
      <c r="AF78" s="0"/>
      <c r="AG78" s="0"/>
      <c r="AH78" s="0"/>
      <c r="AI78" s="0"/>
      <c r="AJ78" s="0"/>
      <c r="AK78" s="0"/>
      <c r="AL78" s="0"/>
      <c r="AM78" s="0"/>
      <c r="AN78" s="0"/>
      <c r="AO78" s="0"/>
      <c r="AP78" s="0"/>
      <c r="AQ78" s="0"/>
      <c r="AR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0"/>
      <c r="B79" s="0"/>
      <c r="C79" s="0"/>
      <c r="D79" s="0"/>
      <c r="E79" s="0"/>
      <c r="F79" s="0"/>
      <c r="G79" s="0"/>
      <c r="H79" s="5"/>
      <c r="I79" s="5"/>
      <c r="J79" s="179"/>
      <c r="K79" s="5"/>
      <c r="M79" s="175"/>
      <c r="O79" s="0"/>
      <c r="P79" s="0"/>
      <c r="Q79" s="0"/>
      <c r="R79" s="0"/>
      <c r="S79" s="0"/>
      <c r="T79" s="0"/>
      <c r="U79" s="0"/>
      <c r="V79" s="56"/>
      <c r="W79" s="0"/>
      <c r="X79" s="0"/>
      <c r="Y79" s="0"/>
      <c r="Z79" s="0"/>
      <c r="AA79" s="0"/>
      <c r="AB79" s="0"/>
      <c r="AC79" s="0"/>
      <c r="AD79" s="0"/>
      <c r="AE79" s="0"/>
      <c r="AF79" s="0"/>
      <c r="AG79" s="0"/>
      <c r="AH79" s="0"/>
      <c r="AI79" s="0"/>
      <c r="AJ79" s="0"/>
      <c r="AK79" s="0"/>
      <c r="AL79" s="0"/>
      <c r="AM79" s="0"/>
      <c r="AN79" s="0"/>
      <c r="AO79" s="0"/>
      <c r="AP79" s="0"/>
      <c r="AQ79" s="0"/>
      <c r="AR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0"/>
      <c r="B80" s="0"/>
      <c r="C80" s="0"/>
      <c r="D80" s="0"/>
      <c r="E80" s="0"/>
      <c r="F80" s="0"/>
      <c r="G80" s="0"/>
      <c r="H80" s="5"/>
      <c r="I80" s="5"/>
      <c r="J80" s="0"/>
      <c r="K80" s="5"/>
      <c r="M80" s="175"/>
      <c r="O80" s="185" t="s">
        <v>156</v>
      </c>
      <c r="P80" s="186"/>
      <c r="Q80" s="186"/>
      <c r="R80" s="186"/>
      <c r="S80" s="186"/>
      <c r="T80" s="186"/>
      <c r="U80" s="186"/>
      <c r="V80" s="0"/>
      <c r="W80" s="110" t="s">
        <v>157</v>
      </c>
      <c r="X80" s="112"/>
      <c r="Y80" s="155"/>
      <c r="Z80" s="156"/>
      <c r="AA80" s="156"/>
      <c r="AB80" s="156"/>
      <c r="AC80" s="156"/>
      <c r="AD80" s="0"/>
      <c r="AE80" s="0"/>
      <c r="AF80" s="0"/>
      <c r="AG80" s="0"/>
      <c r="AH80" s="0"/>
      <c r="AI80" s="0"/>
      <c r="AJ80" s="0"/>
      <c r="AK80" s="0"/>
      <c r="AL80" s="0"/>
      <c r="AM80" s="0"/>
      <c r="AN80" s="0"/>
      <c r="AO80" s="0"/>
      <c r="AP80" s="0"/>
      <c r="AQ80" s="0"/>
      <c r="AR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0"/>
      <c r="B81" s="0"/>
      <c r="C81" s="0"/>
      <c r="D81" s="0"/>
      <c r="E81" s="0"/>
      <c r="F81" s="0"/>
      <c r="G81" s="0"/>
      <c r="H81" s="5"/>
      <c r="I81" s="5"/>
      <c r="J81" s="0"/>
      <c r="K81" s="5"/>
      <c r="M81" s="175"/>
      <c r="O81" s="186"/>
      <c r="P81" s="186"/>
      <c r="Q81" s="186"/>
      <c r="R81" s="186"/>
      <c r="S81" s="186"/>
      <c r="T81" s="186"/>
      <c r="U81" s="186"/>
      <c r="V81" s="0"/>
      <c r="W81" s="0"/>
      <c r="X81" s="0"/>
      <c r="Y81" s="16"/>
      <c r="Z81" s="56"/>
      <c r="AA81" s="0"/>
      <c r="AB81" s="0"/>
      <c r="AC81" s="0"/>
      <c r="AD81" s="0"/>
      <c r="AE81" s="0"/>
      <c r="AF81" s="0"/>
      <c r="AG81" s="0"/>
      <c r="AH81" s="0"/>
      <c r="AI81" s="0"/>
      <c r="AJ81" s="0"/>
      <c r="AK81" s="0"/>
      <c r="AL81" s="0"/>
      <c r="AM81" s="0"/>
      <c r="AN81" s="0"/>
      <c r="AO81" s="0"/>
      <c r="AP81" s="0"/>
      <c r="AQ81" s="0"/>
      <c r="AR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 hidden="false" customHeight="false" outlineLevel="0" collapsed="false">
      <c r="A82" s="0"/>
      <c r="B82" s="0"/>
      <c r="C82" s="0"/>
      <c r="D82" s="0"/>
      <c r="E82" s="0"/>
      <c r="F82" s="0"/>
      <c r="G82" s="0"/>
      <c r="H82" s="5"/>
      <c r="I82" s="5"/>
      <c r="J82" s="179"/>
      <c r="K82" s="5"/>
      <c r="M82" s="175"/>
      <c r="O82" s="187"/>
      <c r="P82" s="188" t="n">
        <v>2010</v>
      </c>
      <c r="Q82" s="188" t="n">
        <v>2015</v>
      </c>
      <c r="R82" s="188" t="n">
        <v>2020</v>
      </c>
      <c r="S82" s="188" t="n">
        <v>2025</v>
      </c>
      <c r="T82" s="188" t="n">
        <v>2030</v>
      </c>
      <c r="U82" s="189" t="n">
        <v>2035</v>
      </c>
      <c r="V82" s="0"/>
      <c r="W82" s="164"/>
      <c r="X82" s="165" t="n">
        <v>2010</v>
      </c>
      <c r="Y82" s="165" t="n">
        <v>2015</v>
      </c>
      <c r="Z82" s="165" t="n">
        <v>2020</v>
      </c>
      <c r="AA82" s="165" t="n">
        <v>2025</v>
      </c>
      <c r="AB82" s="165" t="n">
        <v>2030</v>
      </c>
      <c r="AC82" s="166" t="n">
        <v>2035</v>
      </c>
      <c r="AD82" s="0"/>
      <c r="AE82" s="0"/>
      <c r="AF82" s="0"/>
      <c r="AG82" s="0"/>
      <c r="AH82" s="0"/>
      <c r="AI82" s="0"/>
      <c r="AJ82" s="0"/>
      <c r="AK82" s="0"/>
      <c r="AL82" s="0"/>
      <c r="AM82" s="0"/>
      <c r="AN82" s="0"/>
      <c r="AO82" s="0"/>
      <c r="AP82" s="0"/>
      <c r="AQ82" s="0"/>
      <c r="AR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0"/>
      <c r="B83" s="0"/>
      <c r="C83" s="0"/>
      <c r="D83" s="0"/>
      <c r="E83" s="0"/>
      <c r="F83" s="0"/>
      <c r="G83" s="0"/>
      <c r="H83" s="5"/>
      <c r="I83" s="5"/>
      <c r="J83" s="179"/>
      <c r="K83" s="5"/>
      <c r="M83" s="175"/>
      <c r="N83" s="0"/>
      <c r="O83" s="190" t="s">
        <v>146</v>
      </c>
      <c r="P83" s="191" t="n">
        <v>145</v>
      </c>
      <c r="Q83" s="191"/>
      <c r="R83" s="192" t="n">
        <v>140.236381632551</v>
      </c>
      <c r="S83" s="192" t="n">
        <v>146.253219807995</v>
      </c>
      <c r="T83" s="192" t="n">
        <v>151.646652077092</v>
      </c>
      <c r="U83" s="193" t="n">
        <v>157.831630332905</v>
      </c>
      <c r="V83" s="0"/>
      <c r="W83" s="167" t="s">
        <v>158</v>
      </c>
      <c r="X83" s="102"/>
      <c r="Y83" s="102"/>
      <c r="Z83" s="194"/>
      <c r="AA83" s="194"/>
      <c r="AB83" s="194"/>
      <c r="AC83" s="195"/>
      <c r="AD83" s="0"/>
      <c r="AE83" s="0"/>
      <c r="AF83" s="0"/>
      <c r="AG83" s="0"/>
      <c r="AH83" s="0"/>
      <c r="AI83" s="0"/>
      <c r="AJ83" s="0"/>
      <c r="AK83" s="0"/>
      <c r="AL83" s="0"/>
      <c r="AM83" s="0"/>
      <c r="AN83" s="0"/>
      <c r="AO83" s="0"/>
      <c r="AP83" s="0"/>
      <c r="AQ83" s="0"/>
      <c r="AR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 hidden="false" customHeight="false" outlineLevel="0" collapsed="false">
      <c r="A84" s="0"/>
      <c r="B84" s="0"/>
      <c r="C84" s="0"/>
      <c r="D84" s="0"/>
      <c r="E84" s="0"/>
      <c r="F84" s="0"/>
      <c r="G84" s="0"/>
      <c r="H84" s="5"/>
      <c r="I84" s="5"/>
      <c r="J84" s="179"/>
      <c r="K84" s="5"/>
      <c r="M84" s="175"/>
      <c r="N84" s="0"/>
      <c r="O84" s="196" t="s">
        <v>147</v>
      </c>
      <c r="P84" s="191" t="n">
        <v>98</v>
      </c>
      <c r="Q84" s="191"/>
      <c r="R84" s="192" t="n">
        <v>93.8041156740131</v>
      </c>
      <c r="S84" s="192" t="n">
        <v>97.8287787295676</v>
      </c>
      <c r="T84" s="192" t="n">
        <v>101.406503129444</v>
      </c>
      <c r="U84" s="193" t="n">
        <v>105.593788680003</v>
      </c>
      <c r="V84" s="0"/>
      <c r="W84" s="169" t="s">
        <v>159</v>
      </c>
      <c r="X84" s="102"/>
      <c r="Y84" s="102"/>
      <c r="Z84" s="194"/>
      <c r="AA84" s="194"/>
      <c r="AB84" s="194"/>
      <c r="AC84" s="195"/>
      <c r="AD84" s="0"/>
      <c r="AE84" s="0"/>
      <c r="AF84" s="0"/>
      <c r="AG84" s="0"/>
      <c r="AH84" s="0"/>
      <c r="AI84" s="0"/>
      <c r="AJ84" s="0"/>
      <c r="AK84" s="0"/>
      <c r="AL84" s="0"/>
      <c r="AM84" s="0"/>
      <c r="AN84" s="0"/>
      <c r="AO84" s="0"/>
      <c r="AP84" s="0"/>
      <c r="AQ84" s="0"/>
      <c r="AR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 hidden="false" customHeight="false" outlineLevel="0" collapsed="false">
      <c r="A85" s="0"/>
      <c r="B85" s="0"/>
      <c r="C85" s="0"/>
      <c r="D85" s="0"/>
      <c r="E85" s="0"/>
      <c r="F85" s="0"/>
      <c r="G85" s="0"/>
      <c r="H85" s="5"/>
      <c r="I85" s="5"/>
      <c r="J85" s="179"/>
      <c r="K85" s="5"/>
      <c r="M85" s="175"/>
      <c r="N85" s="0"/>
      <c r="O85" s="190" t="s">
        <v>148</v>
      </c>
      <c r="P85" s="197" t="n">
        <v>2180</v>
      </c>
      <c r="Q85" s="197"/>
      <c r="R85" s="198" t="n">
        <v>2165.31443453302</v>
      </c>
      <c r="S85" s="198" t="n">
        <v>2192.85334234976</v>
      </c>
      <c r="T85" s="198" t="n">
        <v>2238.40926647155</v>
      </c>
      <c r="U85" s="199" t="n">
        <v>2300.08440653282</v>
      </c>
      <c r="V85" s="0"/>
      <c r="W85" s="169" t="s">
        <v>160</v>
      </c>
      <c r="X85" s="170"/>
      <c r="Y85" s="170"/>
      <c r="Z85" s="200"/>
      <c r="AA85" s="200"/>
      <c r="AB85" s="200"/>
      <c r="AC85" s="201"/>
      <c r="AD85" s="0"/>
      <c r="AE85" s="0"/>
      <c r="AF85" s="0"/>
      <c r="AG85" s="0"/>
      <c r="AH85" s="0"/>
      <c r="AI85" s="0"/>
      <c r="AJ85" s="0"/>
      <c r="AK85" s="0"/>
      <c r="AL85" s="0"/>
      <c r="AM85" s="0"/>
      <c r="AN85" s="0"/>
      <c r="AO85" s="0"/>
      <c r="AP85" s="0"/>
      <c r="AQ85" s="0"/>
      <c r="AR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 hidden="false" customHeight="false" outlineLevel="0" collapsed="false">
      <c r="A86" s="10" t="s">
        <v>161</v>
      </c>
      <c r="B86" s="0"/>
      <c r="C86" s="0"/>
      <c r="D86" s="0"/>
      <c r="E86" s="0"/>
      <c r="F86" s="0"/>
      <c r="G86" s="0"/>
      <c r="H86" s="5"/>
      <c r="I86" s="5"/>
      <c r="J86" s="0"/>
      <c r="K86" s="5"/>
      <c r="M86" s="175"/>
      <c r="N86" s="0"/>
      <c r="O86" s="190"/>
      <c r="P86" s="197"/>
      <c r="Q86" s="197"/>
      <c r="R86" s="198"/>
      <c r="S86" s="198"/>
      <c r="T86" s="198"/>
      <c r="U86" s="199"/>
      <c r="V86" s="0"/>
      <c r="W86" s="167" t="s">
        <v>162</v>
      </c>
      <c r="X86" s="170"/>
      <c r="Y86" s="170"/>
      <c r="Z86" s="200"/>
      <c r="AA86" s="200"/>
      <c r="AB86" s="200"/>
      <c r="AC86" s="201"/>
      <c r="AD86" s="0"/>
      <c r="AE86" s="0"/>
      <c r="AF86" s="0"/>
      <c r="AG86" s="0"/>
      <c r="AH86" s="0"/>
      <c r="AI86" s="0"/>
      <c r="AJ86" s="0"/>
      <c r="AK86" s="0"/>
      <c r="AL86" s="0"/>
      <c r="AM86" s="0"/>
      <c r="AN86" s="0"/>
      <c r="AO86" s="0"/>
      <c r="AP86" s="0"/>
      <c r="AQ86" s="0"/>
      <c r="AR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 hidden="false" customHeight="false" outlineLevel="0" collapsed="false">
      <c r="A87" s="0"/>
      <c r="B87" s="0"/>
      <c r="C87" s="0"/>
      <c r="D87" s="0"/>
      <c r="E87" s="0"/>
      <c r="F87" s="0"/>
      <c r="G87" s="0"/>
      <c r="H87" s="5"/>
      <c r="I87" s="5"/>
      <c r="J87" s="0"/>
      <c r="K87" s="5"/>
      <c r="M87" s="175"/>
      <c r="N87" s="0"/>
      <c r="O87" s="190"/>
      <c r="P87" s="197"/>
      <c r="Q87" s="197"/>
      <c r="R87" s="198"/>
      <c r="S87" s="198"/>
      <c r="T87" s="198"/>
      <c r="U87" s="199"/>
      <c r="V87" s="0"/>
      <c r="W87" s="169" t="s">
        <v>159</v>
      </c>
      <c r="X87" s="170"/>
      <c r="Y87" s="170"/>
      <c r="Z87" s="200"/>
      <c r="AA87" s="200"/>
      <c r="AB87" s="200"/>
      <c r="AC87" s="201"/>
      <c r="AD87" s="0"/>
      <c r="AE87" s="0"/>
      <c r="AF87" s="0"/>
      <c r="AG87" s="0"/>
      <c r="AH87" s="0"/>
      <c r="AI87" s="0"/>
      <c r="AJ87" s="0"/>
      <c r="AK87" s="0"/>
      <c r="AL87" s="0"/>
      <c r="AM87" s="0"/>
      <c r="AN87" s="0"/>
      <c r="AO87" s="0"/>
      <c r="AP87" s="0"/>
      <c r="AQ87" s="0"/>
      <c r="AR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 hidden="false" customHeight="false" outlineLevel="0" collapsed="false">
      <c r="A88" s="181" t="s">
        <v>153</v>
      </c>
      <c r="B88" s="165" t="n">
        <v>2010</v>
      </c>
      <c r="C88" s="165" t="n">
        <v>2015</v>
      </c>
      <c r="D88" s="165" t="n">
        <v>2020</v>
      </c>
      <c r="E88" s="165" t="n">
        <v>2025</v>
      </c>
      <c r="F88" s="165" t="n">
        <v>2030</v>
      </c>
      <c r="G88" s="166" t="n">
        <v>2035</v>
      </c>
      <c r="H88" s="5"/>
      <c r="I88" s="5"/>
      <c r="J88" s="0"/>
      <c r="K88" s="5"/>
      <c r="M88" s="175"/>
      <c r="N88" s="0"/>
      <c r="O88" s="196" t="s">
        <v>149</v>
      </c>
      <c r="P88" s="197" t="n">
        <v>1458</v>
      </c>
      <c r="Q88" s="197"/>
      <c r="R88" s="198" t="n">
        <v>1448.37882525914</v>
      </c>
      <c r="S88" s="198" t="n">
        <v>1466.79960069775</v>
      </c>
      <c r="T88" s="198" t="n">
        <v>1497.12224611821</v>
      </c>
      <c r="U88" s="199" t="n">
        <v>1538.5264595298</v>
      </c>
      <c r="V88" s="0"/>
      <c r="W88" s="169" t="s">
        <v>160</v>
      </c>
      <c r="X88" s="170"/>
      <c r="Y88" s="170"/>
      <c r="Z88" s="200"/>
      <c r="AA88" s="200"/>
      <c r="AB88" s="200"/>
      <c r="AC88" s="201"/>
      <c r="AD88" s="0"/>
      <c r="AE88" s="0"/>
      <c r="AF88" s="0"/>
      <c r="AG88" s="0"/>
      <c r="AH88" s="0"/>
      <c r="AI88" s="0"/>
      <c r="AJ88" s="0"/>
      <c r="AK88" s="0"/>
      <c r="AL88" s="0"/>
      <c r="AM88" s="0"/>
      <c r="AN88" s="0"/>
      <c r="AO88" s="0"/>
      <c r="AP88" s="0"/>
      <c r="AQ88" s="0"/>
      <c r="AR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 hidden="false" customHeight="false" outlineLevel="0" collapsed="false">
      <c r="A89" s="130" t="s">
        <v>163</v>
      </c>
      <c r="B89" s="102" t="n">
        <v>3576</v>
      </c>
      <c r="C89" s="102" t="n">
        <v>3585</v>
      </c>
      <c r="D89" s="102" t="n">
        <v>3365</v>
      </c>
      <c r="E89" s="102" t="n">
        <v>3278</v>
      </c>
      <c r="F89" s="102" t="n">
        <v>3191</v>
      </c>
      <c r="G89" s="168" t="n">
        <v>3206</v>
      </c>
      <c r="H89" s="5"/>
      <c r="I89" s="5"/>
      <c r="J89" s="0"/>
      <c r="K89" s="5"/>
      <c r="M89" s="175"/>
      <c r="N89" s="0"/>
      <c r="O89" s="202" t="s">
        <v>164</v>
      </c>
      <c r="P89" s="202"/>
      <c r="Q89" s="202"/>
      <c r="R89" s="202"/>
      <c r="S89" s="202"/>
      <c r="T89" s="202"/>
      <c r="U89" s="202"/>
      <c r="V89" s="0"/>
      <c r="W89" s="177"/>
      <c r="X89" s="178"/>
      <c r="Y89" s="178"/>
      <c r="Z89" s="203"/>
      <c r="AA89" s="203"/>
      <c r="AB89" s="203"/>
      <c r="AC89" s="203"/>
      <c r="AD89" s="0"/>
      <c r="AE89" s="0"/>
      <c r="AF89" s="0"/>
      <c r="AG89" s="0"/>
      <c r="AH89" s="0"/>
      <c r="AI89" s="0"/>
      <c r="AJ89" s="0"/>
      <c r="AK89" s="0"/>
      <c r="AL89" s="0"/>
      <c r="AM89" s="0"/>
      <c r="AN89" s="0"/>
      <c r="AO89" s="0"/>
      <c r="AP89" s="0"/>
      <c r="AQ89" s="0"/>
      <c r="AR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 hidden="false" customHeight="false" outlineLevel="0" collapsed="false">
      <c r="A90" s="0"/>
      <c r="B90" s="0"/>
      <c r="C90" s="0"/>
      <c r="D90" s="0"/>
      <c r="E90" s="0"/>
      <c r="F90" s="0"/>
      <c r="G90" s="0"/>
      <c r="H90" s="5"/>
      <c r="I90" s="5"/>
      <c r="J90" s="0"/>
      <c r="K90" s="5"/>
      <c r="M90" s="175"/>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 hidden="false" customHeight="false" outlineLevel="0" collapsed="false">
      <c r="A91" s="0"/>
      <c r="B91" s="0"/>
      <c r="C91" s="0"/>
      <c r="D91" s="0"/>
      <c r="E91" s="0"/>
      <c r="F91" s="0"/>
      <c r="G91" s="0"/>
      <c r="H91" s="5"/>
      <c r="I91" s="5"/>
      <c r="J91" s="0"/>
      <c r="K91" s="5"/>
      <c r="M91" s="175"/>
      <c r="N91" s="0"/>
      <c r="O91" s="110" t="s">
        <v>165</v>
      </c>
      <c r="P91" s="112"/>
      <c r="Q91" s="155"/>
      <c r="R91" s="156"/>
      <c r="S91" s="156"/>
      <c r="T91" s="156"/>
      <c r="U91" s="156"/>
      <c r="V91" s="56"/>
      <c r="W91" s="0"/>
      <c r="X91" s="0"/>
      <c r="Y91" s="0"/>
      <c r="Z91" s="0"/>
      <c r="AA91" s="0"/>
      <c r="AB91" s="0"/>
      <c r="AC91" s="0"/>
      <c r="AD91" s="0"/>
      <c r="AE91" s="0"/>
      <c r="AF91" s="0"/>
      <c r="AG91" s="0"/>
      <c r="AH91" s="0"/>
      <c r="AI91" s="0"/>
      <c r="AJ91" s="0"/>
      <c r="AK91" s="0"/>
      <c r="AL91" s="0"/>
      <c r="AM91" s="0"/>
      <c r="AN91" s="0"/>
      <c r="AV91" s="56"/>
      <c r="AW91" s="56"/>
      <c r="AX91" s="56"/>
      <c r="AY91" s="56"/>
      <c r="AZ91" s="56"/>
      <c r="BA91" s="56"/>
      <c r="BB91" s="56"/>
      <c r="BC91" s="56"/>
      <c r="BD91" s="56"/>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A92" s="0"/>
      <c r="B92" s="0"/>
      <c r="C92" s="0"/>
      <c r="D92" s="0"/>
      <c r="E92" s="0"/>
      <c r="F92" s="0"/>
      <c r="G92" s="0"/>
      <c r="H92" s="0"/>
      <c r="I92" s="0"/>
      <c r="J92" s="0"/>
      <c r="K92" s="0"/>
      <c r="L92" s="0"/>
      <c r="M92" s="0"/>
      <c r="N92" s="0"/>
      <c r="O92" s="0"/>
      <c r="P92" s="0"/>
      <c r="Q92" s="16"/>
      <c r="R92" s="56"/>
      <c r="S92" s="56"/>
      <c r="T92" s="56"/>
      <c r="U92" s="56"/>
      <c r="V92" s="56"/>
      <c r="W92" s="0"/>
      <c r="X92" s="0"/>
      <c r="Y92" s="0"/>
      <c r="Z92" s="5"/>
      <c r="AA92" s="5"/>
      <c r="AB92" s="5"/>
      <c r="AC92" s="5"/>
      <c r="AD92" s="5"/>
      <c r="AE92" s="0"/>
      <c r="AF92" s="0"/>
      <c r="AG92" s="0"/>
      <c r="AH92" s="0"/>
      <c r="AI92" s="0"/>
      <c r="AJ92" s="0"/>
      <c r="AK92" s="0"/>
      <c r="AL92" s="0"/>
      <c r="AM92" s="0"/>
      <c r="AN92" s="0"/>
      <c r="AO92" s="0"/>
      <c r="AP92" s="0"/>
      <c r="AQ92" s="0"/>
      <c r="AR92" s="0"/>
      <c r="AS92" s="0"/>
      <c r="AT92" s="0"/>
      <c r="AU92" s="0"/>
      <c r="AV92" s="56"/>
      <c r="AW92" s="56"/>
      <c r="AX92" s="56"/>
      <c r="AY92" s="56"/>
      <c r="AZ92" s="56"/>
      <c r="BA92" s="56"/>
      <c r="BB92" s="56"/>
      <c r="BC92" s="56"/>
      <c r="BD92" s="56"/>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 hidden="false" customHeight="false" outlineLevel="0" collapsed="false">
      <c r="A93" s="10" t="s">
        <v>166</v>
      </c>
      <c r="B93" s="0"/>
      <c r="C93" s="0"/>
      <c r="D93" s="0"/>
      <c r="E93" s="0"/>
      <c r="F93" s="0"/>
      <c r="G93" s="0"/>
      <c r="H93" s="0"/>
      <c r="I93" s="0"/>
      <c r="J93" s="0"/>
      <c r="K93" s="0"/>
      <c r="L93" s="0"/>
      <c r="M93" s="0"/>
      <c r="N93" s="0"/>
      <c r="O93" s="149"/>
      <c r="P93" s="66" t="n">
        <v>2010</v>
      </c>
      <c r="Q93" s="66" t="n">
        <v>2015</v>
      </c>
      <c r="R93" s="66" t="n">
        <v>2020</v>
      </c>
      <c r="S93" s="66" t="n">
        <v>2025</v>
      </c>
      <c r="T93" s="66" t="n">
        <v>2030</v>
      </c>
      <c r="U93" s="67" t="n">
        <v>2035</v>
      </c>
      <c r="V93" s="56"/>
      <c r="W93" s="0"/>
      <c r="X93" s="0"/>
      <c r="Y93" s="0"/>
      <c r="Z93" s="5"/>
      <c r="AA93" s="5"/>
      <c r="AB93" s="5"/>
      <c r="AC93" s="5"/>
      <c r="AD93" s="5"/>
      <c r="AE93" s="5"/>
      <c r="AF93" s="5"/>
      <c r="AG93" s="5"/>
      <c r="AH93" s="5"/>
      <c r="AI93" s="5"/>
      <c r="AJ93" s="5"/>
      <c r="AK93" s="5"/>
      <c r="AL93" s="5"/>
      <c r="AM93" s="5"/>
      <c r="AN93" s="0"/>
      <c r="AO93" s="0"/>
      <c r="AP93" s="0"/>
      <c r="AQ93" s="0"/>
      <c r="AR93" s="0"/>
      <c r="AS93" s="0"/>
      <c r="AT93" s="0"/>
      <c r="AU93" s="0"/>
      <c r="AV93" s="56"/>
      <c r="AW93" s="56"/>
      <c r="AX93" s="56"/>
      <c r="AY93" s="56"/>
      <c r="AZ93" s="56"/>
      <c r="BA93" s="56"/>
      <c r="BB93" s="56"/>
      <c r="BC93" s="56"/>
      <c r="BD93" s="56"/>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s="5" customFormat="true" ht="15" hidden="false" customHeight="false" outlineLevel="0" collapsed="false">
      <c r="L94" s="16"/>
      <c r="M94" s="175"/>
      <c r="O94" s="152" t="s">
        <v>131</v>
      </c>
      <c r="P94" s="153"/>
      <c r="Q94" s="153"/>
      <c r="R94" s="153"/>
      <c r="S94" s="153"/>
      <c r="T94" s="153"/>
      <c r="U94" s="154"/>
      <c r="V94" s="56"/>
      <c r="AN94" s="56"/>
      <c r="AO94" s="56"/>
      <c r="AP94" s="56"/>
      <c r="AQ94" s="56"/>
      <c r="AR94" s="56"/>
      <c r="AS94" s="56"/>
      <c r="AT94" s="56"/>
      <c r="AU94" s="56"/>
      <c r="AV94" s="56"/>
      <c r="AW94" s="56"/>
      <c r="AX94" s="56"/>
      <c r="AY94" s="56"/>
      <c r="AZ94" s="56"/>
      <c r="BA94" s="56"/>
      <c r="BB94" s="56"/>
      <c r="BC94" s="56"/>
      <c r="BD94" s="56"/>
    </row>
    <row r="95" s="5" customFormat="true" ht="15" hidden="false" customHeight="false" outlineLevel="0" collapsed="false">
      <c r="A95" s="204"/>
      <c r="B95" s="205" t="n">
        <v>2010</v>
      </c>
      <c r="C95" s="205" t="n">
        <v>2015</v>
      </c>
      <c r="D95" s="205" t="n">
        <v>2020</v>
      </c>
      <c r="E95" s="205" t="n">
        <v>2025</v>
      </c>
      <c r="F95" s="205" t="n">
        <v>2030</v>
      </c>
      <c r="G95" s="206" t="n">
        <v>2035</v>
      </c>
      <c r="L95" s="16"/>
      <c r="M95" s="175"/>
      <c r="O95" s="152" t="s">
        <v>133</v>
      </c>
      <c r="P95" s="153"/>
      <c r="Q95" s="153"/>
      <c r="R95" s="153"/>
      <c r="S95" s="153"/>
      <c r="T95" s="153"/>
      <c r="U95" s="154"/>
      <c r="V95" s="56"/>
      <c r="AN95" s="56"/>
      <c r="AO95" s="56"/>
      <c r="AP95" s="56"/>
      <c r="AQ95" s="56"/>
      <c r="AR95" s="56"/>
      <c r="AS95" s="56"/>
      <c r="AT95" s="56"/>
      <c r="AU95" s="56"/>
      <c r="AV95" s="56"/>
      <c r="AW95" s="56"/>
      <c r="AX95" s="56"/>
      <c r="AY95" s="56"/>
      <c r="AZ95" s="56"/>
      <c r="BA95" s="56"/>
      <c r="BB95" s="56"/>
      <c r="BC95" s="56"/>
      <c r="BD95" s="56"/>
    </row>
    <row r="96" s="5" customFormat="true" ht="15" hidden="false" customHeight="false" outlineLevel="0" collapsed="false">
      <c r="A96" s="207" t="s">
        <v>167</v>
      </c>
      <c r="B96" s="126" t="n">
        <v>6.2</v>
      </c>
      <c r="C96" s="126" t="n">
        <v>5.8</v>
      </c>
      <c r="D96" s="126" t="n">
        <v>5.5</v>
      </c>
      <c r="E96" s="126" t="n">
        <v>5.3</v>
      </c>
      <c r="F96" s="126" t="n">
        <v>5.3</v>
      </c>
      <c r="G96" s="127" t="n">
        <v>5.3</v>
      </c>
      <c r="L96" s="16"/>
      <c r="M96" s="175"/>
      <c r="O96" s="152" t="s">
        <v>134</v>
      </c>
      <c r="P96" s="153"/>
      <c r="Q96" s="153"/>
      <c r="R96" s="153"/>
      <c r="S96" s="153"/>
      <c r="T96" s="153"/>
      <c r="U96" s="154"/>
      <c r="V96" s="56"/>
      <c r="AN96" s="56"/>
      <c r="AO96" s="56"/>
      <c r="AP96" s="56"/>
      <c r="AQ96" s="56"/>
      <c r="AR96" s="56"/>
      <c r="AS96" s="56"/>
      <c r="AT96" s="56"/>
      <c r="AU96" s="56"/>
      <c r="AV96" s="56"/>
      <c r="AW96" s="56"/>
      <c r="AX96" s="56"/>
      <c r="AY96" s="56"/>
      <c r="AZ96" s="56"/>
      <c r="BA96" s="56"/>
      <c r="BB96" s="56"/>
      <c r="BC96" s="56"/>
      <c r="BD96" s="56"/>
    </row>
    <row r="97" s="5" customFormat="true" ht="15" hidden="false" customHeight="false" outlineLevel="0" collapsed="false">
      <c r="A97" s="207" t="s">
        <v>168</v>
      </c>
      <c r="B97" s="126" t="n">
        <v>5.4</v>
      </c>
      <c r="C97" s="126" t="n">
        <v>5.1</v>
      </c>
      <c r="D97" s="126" t="n">
        <v>4.8</v>
      </c>
      <c r="E97" s="126" t="n">
        <v>4.6</v>
      </c>
      <c r="F97" s="126" t="n">
        <v>4.6</v>
      </c>
      <c r="G97" s="127" t="n">
        <v>4.6</v>
      </c>
      <c r="L97" s="16"/>
      <c r="M97" s="175"/>
      <c r="O97" s="152" t="s">
        <v>135</v>
      </c>
      <c r="P97" s="153"/>
      <c r="Q97" s="153"/>
      <c r="R97" s="153"/>
      <c r="S97" s="153"/>
      <c r="T97" s="153"/>
      <c r="U97" s="154"/>
      <c r="V97" s="56"/>
      <c r="AN97" s="56"/>
      <c r="AO97" s="56"/>
      <c r="AP97" s="56"/>
      <c r="AQ97" s="56"/>
      <c r="AR97" s="56"/>
      <c r="AS97" s="56"/>
      <c r="AT97" s="56"/>
      <c r="AU97" s="56"/>
      <c r="AV97" s="56"/>
      <c r="AW97" s="56"/>
      <c r="AX97" s="56"/>
      <c r="AY97" s="56"/>
      <c r="AZ97" s="56"/>
      <c r="BA97" s="56"/>
      <c r="BB97" s="56"/>
      <c r="BC97" s="56"/>
      <c r="BD97" s="56"/>
    </row>
    <row r="98" customFormat="false" ht="15" hidden="false" customHeight="false" outlineLevel="0" collapsed="false">
      <c r="A98" s="207" t="s">
        <v>169</v>
      </c>
      <c r="B98" s="126" t="n">
        <v>17.8</v>
      </c>
      <c r="C98" s="126" t="n">
        <v>17.8</v>
      </c>
      <c r="D98" s="126" t="n">
        <v>17.6</v>
      </c>
      <c r="E98" s="126" t="n">
        <v>17.3</v>
      </c>
      <c r="F98" s="126" t="n">
        <v>17</v>
      </c>
      <c r="G98" s="127" t="n">
        <v>16.9</v>
      </c>
      <c r="H98" s="5"/>
      <c r="I98" s="5"/>
      <c r="J98" s="5"/>
      <c r="K98" s="5"/>
      <c r="M98" s="175"/>
      <c r="O98" s="208"/>
      <c r="P98" s="209"/>
      <c r="Q98" s="209"/>
      <c r="R98" s="209"/>
      <c r="S98" s="209"/>
      <c r="T98" s="209"/>
      <c r="U98" s="209"/>
      <c r="V98" s="56"/>
      <c r="W98" s="0"/>
      <c r="X98" s="0"/>
      <c r="Y98" s="0"/>
      <c r="Z98" s="0"/>
      <c r="AA98" s="0"/>
      <c r="AB98" s="0"/>
      <c r="AC98" s="0"/>
      <c r="AD98" s="0"/>
      <c r="AE98" s="0"/>
      <c r="AF98" s="0"/>
      <c r="AG98" s="0"/>
      <c r="AH98" s="0"/>
      <c r="AI98" s="0"/>
      <c r="AJ98" s="0"/>
      <c r="AK98" s="0"/>
      <c r="AL98" s="0"/>
      <c r="AM98" s="0"/>
      <c r="AV98" s="56"/>
      <c r="AW98" s="56"/>
      <c r="AX98" s="56"/>
      <c r="AY98" s="56"/>
      <c r="AZ98" s="56"/>
      <c r="BA98" s="56"/>
      <c r="BB98" s="56"/>
      <c r="BC98" s="56"/>
      <c r="BD98" s="56"/>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5" hidden="false" customHeight="false" outlineLevel="0" collapsed="false">
      <c r="A99" s="210" t="s">
        <v>170</v>
      </c>
      <c r="B99" s="211"/>
      <c r="C99" s="211"/>
      <c r="D99" s="211"/>
      <c r="E99" s="211"/>
      <c r="F99" s="211"/>
      <c r="G99" s="211"/>
      <c r="H99" s="5"/>
      <c r="I99" s="5"/>
      <c r="J99" s="5"/>
      <c r="K99" s="5"/>
      <c r="M99" s="175"/>
      <c r="O99" s="110" t="s">
        <v>171</v>
      </c>
      <c r="P99" s="112"/>
      <c r="Q99" s="155"/>
      <c r="R99" s="156"/>
      <c r="S99" s="156"/>
      <c r="T99" s="156"/>
      <c r="U99" s="156"/>
      <c r="V99" s="156"/>
      <c r="W99" s="0"/>
      <c r="X99" s="0"/>
      <c r="Y99" s="0"/>
      <c r="Z99" s="0"/>
      <c r="AA99" s="0"/>
      <c r="AB99" s="0"/>
      <c r="AC99" s="0"/>
      <c r="AD99" s="0"/>
      <c r="AE99" s="0"/>
      <c r="AF99" s="0"/>
      <c r="AG99" s="0"/>
      <c r="AH99" s="0"/>
      <c r="AI99" s="0"/>
      <c r="AJ99" s="0"/>
      <c r="AK99" s="0"/>
      <c r="AL99" s="0"/>
      <c r="AM99" s="0"/>
      <c r="AV99" s="56"/>
      <c r="AW99" s="56"/>
      <c r="AX99" s="56"/>
      <c r="AY99" s="56"/>
      <c r="AZ99" s="56"/>
      <c r="BA99" s="56"/>
      <c r="BB99" s="56"/>
      <c r="BC99" s="56"/>
      <c r="BD99" s="56"/>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5" hidden="false" customHeight="false" outlineLevel="0" collapsed="false">
      <c r="A100" s="4" t="s">
        <v>172</v>
      </c>
      <c r="B100" s="0"/>
      <c r="C100" s="0"/>
      <c r="D100" s="0"/>
      <c r="E100" s="0"/>
      <c r="F100" s="0"/>
      <c r="G100" s="0"/>
      <c r="H100" s="5"/>
      <c r="I100" s="5"/>
      <c r="J100" s="5"/>
      <c r="K100" s="5"/>
      <c r="M100" s="175"/>
      <c r="O100" s="0"/>
      <c r="P100" s="0"/>
      <c r="Q100" s="16"/>
      <c r="R100" s="56"/>
      <c r="S100" s="56"/>
      <c r="T100" s="56"/>
      <c r="U100" s="56"/>
      <c r="V100" s="0"/>
      <c r="W100" s="0"/>
      <c r="X100" s="0"/>
      <c r="Y100" s="0"/>
      <c r="Z100" s="0"/>
      <c r="AA100" s="0"/>
      <c r="AB100" s="0"/>
      <c r="AC100" s="0"/>
      <c r="AD100" s="0"/>
      <c r="AE100" s="0"/>
      <c r="AF100" s="0"/>
      <c r="AG100" s="0"/>
      <c r="AH100" s="0"/>
      <c r="AI100" s="0"/>
      <c r="AJ100" s="0"/>
      <c r="AK100" s="0"/>
      <c r="AL100" s="0"/>
      <c r="AM100" s="0"/>
      <c r="AV100" s="56"/>
      <c r="AW100" s="56"/>
      <c r="AX100" s="56"/>
      <c r="AY100" s="56"/>
      <c r="AZ100" s="56"/>
      <c r="BA100" s="56"/>
      <c r="BB100" s="56"/>
      <c r="BC100" s="56"/>
      <c r="BD100" s="56"/>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5" hidden="false" customHeight="false" outlineLevel="0" collapsed="false">
      <c r="A101" s="0"/>
      <c r="B101" s="0"/>
      <c r="C101" s="0"/>
      <c r="D101" s="0"/>
      <c r="E101" s="0"/>
      <c r="F101" s="0"/>
      <c r="G101" s="0"/>
      <c r="H101" s="5"/>
      <c r="I101" s="5"/>
      <c r="J101" s="5"/>
      <c r="K101" s="5"/>
      <c r="M101" s="175"/>
      <c r="O101" s="149"/>
      <c r="P101" s="66" t="n">
        <v>2010</v>
      </c>
      <c r="Q101" s="66" t="n">
        <v>2015</v>
      </c>
      <c r="R101" s="66" t="n">
        <v>2020</v>
      </c>
      <c r="S101" s="66" t="n">
        <v>2025</v>
      </c>
      <c r="T101" s="66" t="n">
        <v>2030</v>
      </c>
      <c r="U101" s="67" t="n">
        <v>2035</v>
      </c>
      <c r="V101" s="0"/>
      <c r="W101" s="0"/>
      <c r="X101" s="0"/>
      <c r="Y101" s="0"/>
      <c r="Z101" s="0"/>
      <c r="AA101" s="0"/>
      <c r="AB101" s="0"/>
      <c r="AC101" s="0"/>
      <c r="AD101" s="0"/>
      <c r="AE101" s="0"/>
      <c r="AF101" s="0"/>
      <c r="AG101" s="0"/>
      <c r="AH101" s="0"/>
      <c r="AI101" s="0"/>
      <c r="AJ101" s="0"/>
      <c r="AK101" s="0"/>
      <c r="AL101" s="0"/>
      <c r="AM101" s="0"/>
      <c r="AV101" s="56"/>
      <c r="AW101" s="56"/>
      <c r="AX101" s="56"/>
      <c r="AY101" s="56"/>
      <c r="AZ101" s="56"/>
      <c r="BA101" s="56"/>
      <c r="BB101" s="56"/>
      <c r="BC101" s="56"/>
      <c r="BD101" s="56"/>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 hidden="false" customHeight="false" outlineLevel="0" collapsed="false">
      <c r="A102" s="0"/>
      <c r="B102" s="0"/>
      <c r="C102" s="0"/>
      <c r="D102" s="0"/>
      <c r="E102" s="0"/>
      <c r="F102" s="0"/>
      <c r="G102" s="0"/>
      <c r="H102" s="5"/>
      <c r="I102" s="5"/>
      <c r="J102" s="5"/>
      <c r="K102" s="5"/>
      <c r="M102" s="175"/>
      <c r="N102" s="0"/>
      <c r="O102" s="152" t="s">
        <v>131</v>
      </c>
      <c r="P102" s="153"/>
      <c r="Q102" s="153"/>
      <c r="R102" s="153"/>
      <c r="S102" s="153"/>
      <c r="T102" s="153"/>
      <c r="U102" s="154"/>
      <c r="V102" s="0"/>
      <c r="W102" s="0"/>
      <c r="X102" s="0"/>
      <c r="Y102" s="0"/>
      <c r="Z102" s="0"/>
      <c r="AA102" s="0"/>
      <c r="AB102" s="0"/>
      <c r="AC102" s="0"/>
      <c r="AD102" s="0"/>
      <c r="AE102" s="0"/>
      <c r="AF102" s="0"/>
      <c r="AG102" s="0"/>
      <c r="AH102" s="0"/>
      <c r="AI102" s="0"/>
      <c r="AJ102" s="0"/>
      <c r="AK102" s="0"/>
      <c r="AL102" s="0"/>
      <c r="AM102" s="0"/>
      <c r="AV102" s="56"/>
      <c r="AW102" s="56"/>
      <c r="AX102" s="56"/>
      <c r="AY102" s="56"/>
      <c r="AZ102" s="56"/>
      <c r="BA102" s="56"/>
      <c r="BB102" s="56"/>
      <c r="BC102" s="56"/>
      <c r="BD102" s="56"/>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5" hidden="false" customHeight="false" outlineLevel="0" collapsed="false">
      <c r="A103" s="10" t="s">
        <v>173</v>
      </c>
      <c r="B103" s="0"/>
      <c r="C103" s="0"/>
      <c r="D103" s="0"/>
      <c r="E103" s="0"/>
      <c r="F103" s="0"/>
      <c r="G103" s="0"/>
      <c r="H103" s="0"/>
      <c r="I103" s="0"/>
      <c r="J103" s="0"/>
      <c r="K103" s="0"/>
      <c r="L103" s="0"/>
      <c r="M103" s="0"/>
      <c r="N103" s="0"/>
      <c r="O103" s="152" t="s">
        <v>133</v>
      </c>
      <c r="P103" s="153"/>
      <c r="Q103" s="153"/>
      <c r="R103" s="153"/>
      <c r="S103" s="153"/>
      <c r="T103" s="153"/>
      <c r="U103" s="154"/>
      <c r="V103" s="0"/>
      <c r="W103" s="0"/>
      <c r="X103" s="0"/>
      <c r="Y103" s="0"/>
      <c r="Z103" s="5"/>
      <c r="AA103" s="5"/>
      <c r="AB103" s="5"/>
      <c r="AC103" s="5"/>
      <c r="AD103" s="5"/>
      <c r="AE103" s="5"/>
      <c r="AF103" s="5"/>
      <c r="AG103" s="5"/>
      <c r="AH103" s="5"/>
      <c r="AI103" s="5"/>
      <c r="AJ103" s="5"/>
      <c r="AK103" s="5"/>
      <c r="AL103" s="5"/>
      <c r="AM103" s="5"/>
      <c r="AN103" s="0"/>
      <c r="AO103" s="0"/>
      <c r="AP103" s="0"/>
      <c r="AQ103" s="0"/>
      <c r="AR103" s="0"/>
      <c r="AS103" s="0"/>
      <c r="AT103" s="0"/>
      <c r="AU103" s="0"/>
      <c r="AV103" s="56"/>
      <c r="AW103" s="56"/>
      <c r="AX103" s="56"/>
      <c r="AY103" s="56"/>
      <c r="AZ103" s="56"/>
      <c r="BA103" s="56"/>
      <c r="BB103" s="56"/>
      <c r="BC103" s="56"/>
      <c r="BD103" s="56"/>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s="5" customFormat="true" ht="15" hidden="false" customHeight="false" outlineLevel="0" collapsed="false">
      <c r="L104" s="16"/>
      <c r="M104" s="175"/>
      <c r="O104" s="152" t="s">
        <v>134</v>
      </c>
      <c r="P104" s="153"/>
      <c r="Q104" s="153"/>
      <c r="R104" s="153"/>
      <c r="S104" s="153"/>
      <c r="T104" s="153"/>
      <c r="U104" s="154"/>
      <c r="AN104" s="56"/>
      <c r="AO104" s="56"/>
      <c r="AP104" s="56"/>
      <c r="AQ104" s="56"/>
      <c r="AR104" s="56"/>
      <c r="AS104" s="56"/>
      <c r="AT104" s="56"/>
      <c r="AU104" s="56"/>
      <c r="AV104" s="56"/>
      <c r="AW104" s="56"/>
      <c r="AX104" s="56"/>
      <c r="AY104" s="56"/>
      <c r="AZ104" s="56"/>
      <c r="BA104" s="56"/>
      <c r="BB104" s="56"/>
      <c r="BC104" s="56"/>
      <c r="BD104" s="56"/>
    </row>
    <row r="105" s="5" customFormat="true" ht="15" hidden="false" customHeight="false" outlineLevel="0" collapsed="false">
      <c r="A105" s="212" t="s">
        <v>174</v>
      </c>
      <c r="B105" s="66" t="n">
        <v>2010</v>
      </c>
      <c r="C105" s="66" t="n">
        <v>2015</v>
      </c>
      <c r="D105" s="66" t="n">
        <v>2020</v>
      </c>
      <c r="E105" s="66" t="n">
        <v>2025</v>
      </c>
      <c r="F105" s="66" t="n">
        <v>2030</v>
      </c>
      <c r="G105" s="67" t="n">
        <v>2035</v>
      </c>
      <c r="L105" s="16"/>
      <c r="M105" s="175"/>
      <c r="O105" s="152" t="s">
        <v>135</v>
      </c>
      <c r="P105" s="153"/>
      <c r="Q105" s="153"/>
      <c r="R105" s="153"/>
      <c r="S105" s="153"/>
      <c r="T105" s="153"/>
      <c r="U105" s="154"/>
      <c r="AN105" s="56"/>
      <c r="AO105" s="56"/>
      <c r="AP105" s="56"/>
      <c r="AQ105" s="56"/>
      <c r="AR105" s="56"/>
      <c r="AS105" s="56"/>
      <c r="AT105" s="56"/>
      <c r="AU105" s="56"/>
      <c r="AV105" s="56"/>
      <c r="AW105" s="56"/>
      <c r="AX105" s="56"/>
      <c r="AY105" s="56"/>
      <c r="AZ105" s="56"/>
      <c r="BA105" s="56"/>
      <c r="BB105" s="56"/>
      <c r="BC105" s="56"/>
      <c r="BD105" s="56"/>
    </row>
    <row r="106" s="5" customFormat="true" ht="15" hidden="false" customHeight="false" outlineLevel="0" collapsed="false">
      <c r="A106" s="212"/>
      <c r="B106" s="66"/>
      <c r="C106" s="66"/>
      <c r="D106" s="66"/>
      <c r="E106" s="66"/>
      <c r="F106" s="66"/>
      <c r="G106" s="67"/>
      <c r="J106" s="179"/>
      <c r="L106" s="16"/>
      <c r="M106" s="175"/>
      <c r="O106" s="183"/>
      <c r="P106" s="213"/>
      <c r="Q106" s="213"/>
      <c r="R106" s="213"/>
      <c r="S106" s="213"/>
      <c r="T106" s="213"/>
      <c r="U106" s="213"/>
      <c r="AN106" s="56"/>
      <c r="AO106" s="56"/>
      <c r="AP106" s="56"/>
      <c r="AQ106" s="56"/>
      <c r="AR106" s="56"/>
      <c r="AS106" s="56"/>
      <c r="AT106" s="56"/>
      <c r="AU106" s="56"/>
      <c r="AV106" s="56"/>
      <c r="AW106" s="56"/>
      <c r="AX106" s="56"/>
      <c r="AY106" s="56"/>
      <c r="AZ106" s="56"/>
      <c r="BA106" s="56"/>
      <c r="BB106" s="56"/>
      <c r="BC106" s="56"/>
      <c r="BD106" s="56"/>
    </row>
    <row r="107" s="5" customFormat="true" ht="15" hidden="false" customHeight="false" outlineLevel="0" collapsed="false">
      <c r="A107" s="212"/>
      <c r="B107" s="66"/>
      <c r="C107" s="66"/>
      <c r="D107" s="66"/>
      <c r="E107" s="66"/>
      <c r="F107" s="66"/>
      <c r="G107" s="67"/>
      <c r="J107" s="179"/>
      <c r="L107" s="16"/>
      <c r="M107" s="175"/>
      <c r="O107" s="183"/>
      <c r="P107" s="213"/>
      <c r="Q107" s="213"/>
      <c r="R107" s="213"/>
      <c r="S107" s="213"/>
      <c r="T107" s="213"/>
      <c r="U107" s="213"/>
      <c r="AN107" s="56"/>
      <c r="AO107" s="56"/>
      <c r="AP107" s="56"/>
      <c r="AQ107" s="56"/>
      <c r="AR107" s="56"/>
      <c r="AS107" s="56"/>
      <c r="AT107" s="56"/>
      <c r="AU107" s="56"/>
      <c r="AV107" s="56"/>
      <c r="AW107" s="56"/>
      <c r="AX107" s="56"/>
      <c r="AY107" s="56"/>
      <c r="AZ107" s="56"/>
      <c r="BA107" s="56"/>
      <c r="BB107" s="56"/>
      <c r="BC107" s="56"/>
      <c r="BD107" s="56"/>
    </row>
    <row r="108" s="5" customFormat="true" ht="15" hidden="false" customHeight="false" outlineLevel="0" collapsed="false">
      <c r="A108" s="69" t="s">
        <v>175</v>
      </c>
      <c r="B108" s="70" t="n">
        <v>7.3</v>
      </c>
      <c r="C108" s="70" t="n">
        <v>6.2</v>
      </c>
      <c r="D108" s="70" t="n">
        <v>5.1</v>
      </c>
      <c r="E108" s="70" t="n">
        <v>5.1</v>
      </c>
      <c r="F108" s="70" t="n">
        <v>5.1</v>
      </c>
      <c r="G108" s="71" t="n">
        <v>5.1</v>
      </c>
      <c r="J108" s="0"/>
      <c r="L108" s="16"/>
      <c r="M108" s="175"/>
      <c r="O108" s="110" t="s">
        <v>176</v>
      </c>
      <c r="P108" s="160"/>
      <c r="Q108" s="160"/>
      <c r="R108" s="112"/>
      <c r="S108" s="0"/>
      <c r="T108" s="0"/>
      <c r="U108" s="0"/>
      <c r="AN108" s="56"/>
      <c r="AO108" s="56"/>
      <c r="AP108" s="56"/>
      <c r="AQ108" s="56"/>
      <c r="AR108" s="56"/>
      <c r="AS108" s="56"/>
      <c r="AT108" s="56"/>
      <c r="AU108" s="56"/>
      <c r="AV108" s="56"/>
      <c r="AW108" s="56"/>
      <c r="AX108" s="56"/>
      <c r="AY108" s="56"/>
      <c r="AZ108" s="56"/>
      <c r="BA108" s="56"/>
      <c r="BB108" s="56"/>
      <c r="BC108" s="56"/>
      <c r="BD108" s="56"/>
    </row>
    <row r="109" s="5" customFormat="true" ht="15" hidden="false" customHeight="false" outlineLevel="0" collapsed="false">
      <c r="A109" s="183"/>
      <c r="B109" s="99"/>
      <c r="C109" s="99"/>
      <c r="D109" s="99"/>
      <c r="E109" s="99"/>
      <c r="F109" s="99"/>
      <c r="G109" s="99"/>
      <c r="J109" s="179"/>
      <c r="L109" s="16"/>
      <c r="M109" s="175"/>
      <c r="O109" s="0"/>
      <c r="P109" s="0"/>
      <c r="Q109" s="0"/>
      <c r="R109" s="0"/>
      <c r="S109" s="0"/>
      <c r="T109" s="0"/>
      <c r="U109" s="0"/>
      <c r="AN109" s="56"/>
      <c r="AO109" s="56"/>
      <c r="AP109" s="56"/>
      <c r="AQ109" s="56"/>
      <c r="AR109" s="56"/>
      <c r="AS109" s="56"/>
      <c r="AT109" s="56"/>
      <c r="AU109" s="56"/>
      <c r="AV109" s="56"/>
      <c r="AW109" s="56"/>
      <c r="AX109" s="56"/>
      <c r="AY109" s="56"/>
      <c r="AZ109" s="56"/>
      <c r="BA109" s="56"/>
      <c r="BB109" s="56"/>
      <c r="BC109" s="56"/>
      <c r="BD109" s="56"/>
    </row>
    <row r="110" customFormat="false" ht="15" hidden="false" customHeight="false" outlineLevel="0" collapsed="false">
      <c r="A110" s="4" t="s">
        <v>177</v>
      </c>
      <c r="B110" s="0"/>
      <c r="C110" s="0"/>
      <c r="D110" s="0"/>
      <c r="E110" s="0"/>
      <c r="F110" s="0"/>
      <c r="G110" s="0"/>
      <c r="H110" s="5"/>
      <c r="I110" s="5"/>
      <c r="J110" s="0"/>
      <c r="K110" s="5"/>
      <c r="M110" s="175"/>
      <c r="O110" s="0"/>
      <c r="P110" s="0"/>
      <c r="Q110" s="0"/>
      <c r="R110" s="0"/>
      <c r="S110" s="213"/>
      <c r="T110" s="213"/>
      <c r="U110" s="213"/>
      <c r="V110" s="0"/>
      <c r="W110" s="0"/>
      <c r="X110" s="0"/>
      <c r="Y110" s="0"/>
      <c r="Z110" s="0"/>
      <c r="AA110" s="0"/>
      <c r="AB110" s="0"/>
      <c r="AC110" s="0"/>
      <c r="AD110" s="0"/>
      <c r="AE110" s="0"/>
      <c r="AF110" s="0"/>
      <c r="AG110" s="0"/>
      <c r="AH110" s="0"/>
      <c r="AI110" s="0"/>
      <c r="AJ110" s="0"/>
      <c r="AK110" s="0"/>
      <c r="AL110" s="0"/>
      <c r="AM110" s="0"/>
      <c r="AV110" s="56"/>
      <c r="AW110" s="56"/>
      <c r="AX110" s="56"/>
      <c r="AY110" s="56"/>
      <c r="AZ110" s="56"/>
      <c r="BA110" s="56"/>
      <c r="BB110" s="56"/>
      <c r="BC110" s="56"/>
      <c r="BD110" s="56"/>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false" outlineLevel="0" collapsed="false">
      <c r="A111" s="0"/>
      <c r="B111" s="0"/>
      <c r="C111" s="0"/>
      <c r="D111" s="0"/>
      <c r="E111" s="0"/>
      <c r="F111" s="0"/>
      <c r="G111" s="0"/>
      <c r="H111" s="5"/>
      <c r="I111" s="5"/>
      <c r="J111" s="0"/>
      <c r="K111" s="5"/>
      <c r="M111" s="175"/>
      <c r="O111" s="110" t="s">
        <v>178</v>
      </c>
      <c r="P111" s="156"/>
      <c r="Q111" s="156"/>
      <c r="R111" s="56"/>
      <c r="S111" s="56"/>
      <c r="T111" s="56"/>
      <c r="U111" s="56"/>
      <c r="V111" s="0"/>
      <c r="W111" s="0"/>
      <c r="X111" s="0"/>
      <c r="Y111" s="0"/>
      <c r="Z111" s="0"/>
      <c r="AA111" s="0"/>
      <c r="AB111" s="0"/>
      <c r="AC111" s="0"/>
      <c r="AD111" s="0"/>
      <c r="AE111" s="0"/>
      <c r="AF111" s="0"/>
      <c r="AG111" s="0"/>
      <c r="AH111" s="0"/>
      <c r="AI111" s="0"/>
      <c r="AJ111" s="0"/>
      <c r="AK111" s="0"/>
      <c r="AL111" s="0"/>
      <c r="AM111" s="0"/>
      <c r="AV111" s="56"/>
      <c r="AW111" s="56"/>
      <c r="AX111" s="56"/>
      <c r="AY111" s="56"/>
      <c r="AZ111" s="56"/>
      <c r="BA111" s="56"/>
      <c r="BB111" s="56"/>
      <c r="BC111" s="56"/>
      <c r="BD111" s="56"/>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 hidden="false" customHeight="false" outlineLevel="0" collapsed="false">
      <c r="A112" s="0"/>
      <c r="B112" s="0"/>
      <c r="C112" s="0"/>
      <c r="D112" s="0"/>
      <c r="E112" s="0"/>
      <c r="F112" s="0"/>
      <c r="G112" s="0"/>
      <c r="H112" s="5"/>
      <c r="I112" s="5"/>
      <c r="J112" s="0"/>
      <c r="K112" s="5"/>
      <c r="M112" s="175"/>
      <c r="O112" s="56"/>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V112" s="56"/>
      <c r="AW112" s="56"/>
      <c r="AX112" s="56"/>
      <c r="AY112" s="56"/>
      <c r="AZ112" s="56"/>
      <c r="BA112" s="56"/>
      <c r="BB112" s="56"/>
      <c r="BC112" s="56"/>
      <c r="BD112" s="56"/>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 hidden="false" customHeight="false" outlineLevel="0" collapsed="false">
      <c r="A113" s="10" t="s">
        <v>179</v>
      </c>
      <c r="B113" s="0"/>
      <c r="C113" s="0"/>
      <c r="D113" s="0"/>
      <c r="E113" s="0"/>
      <c r="F113" s="0"/>
      <c r="G113" s="0"/>
      <c r="H113" s="0"/>
      <c r="I113" s="0"/>
      <c r="J113" s="0"/>
      <c r="K113" s="0"/>
      <c r="L113" s="0"/>
      <c r="M113" s="0"/>
      <c r="N113" s="0"/>
      <c r="O113" s="149"/>
      <c r="P113" s="66" t="n">
        <v>2010</v>
      </c>
      <c r="Q113" s="66" t="n">
        <v>2015</v>
      </c>
      <c r="R113" s="66" t="n">
        <v>2020</v>
      </c>
      <c r="S113" s="66" t="n">
        <v>2025</v>
      </c>
      <c r="T113" s="66" t="n">
        <v>2030</v>
      </c>
      <c r="U113" s="67" t="n">
        <v>2035</v>
      </c>
      <c r="V113" s="0"/>
      <c r="W113" s="0"/>
      <c r="X113" s="0"/>
      <c r="Y113" s="0"/>
      <c r="Z113" s="5"/>
      <c r="AA113" s="5"/>
      <c r="AB113" s="5"/>
      <c r="AC113" s="5"/>
      <c r="AD113" s="0"/>
      <c r="AE113" s="5"/>
      <c r="AF113" s="5"/>
      <c r="AG113" s="5"/>
      <c r="AH113" s="5"/>
      <c r="AI113" s="5"/>
      <c r="AJ113" s="5"/>
      <c r="AK113" s="5"/>
      <c r="AL113" s="5"/>
      <c r="AM113" s="5"/>
      <c r="AN113" s="0"/>
      <c r="AO113" s="0"/>
      <c r="AP113" s="0"/>
      <c r="AQ113" s="0"/>
      <c r="AR113" s="0"/>
      <c r="AS113" s="0"/>
      <c r="AT113" s="0"/>
      <c r="AU113" s="0"/>
      <c r="AV113" s="56"/>
      <c r="AW113" s="56"/>
      <c r="AX113" s="56"/>
      <c r="AY113" s="56"/>
      <c r="AZ113" s="56"/>
      <c r="BA113" s="56"/>
      <c r="BB113" s="56"/>
      <c r="BC113" s="56"/>
      <c r="BD113" s="56"/>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15" hidden="false" customHeight="false" outlineLevel="0" collapsed="false">
      <c r="L114" s="16"/>
      <c r="M114" s="175"/>
      <c r="O114" s="152" t="s">
        <v>131</v>
      </c>
      <c r="P114" s="153"/>
      <c r="Q114" s="153"/>
      <c r="R114" s="153"/>
      <c r="S114" s="153"/>
      <c r="T114" s="153"/>
      <c r="U114" s="154"/>
      <c r="AN114" s="56"/>
      <c r="AO114" s="56"/>
      <c r="AP114" s="56"/>
      <c r="AQ114" s="56"/>
      <c r="AR114" s="56"/>
      <c r="AS114" s="56"/>
      <c r="AT114" s="56"/>
      <c r="AU114" s="56"/>
      <c r="AV114" s="56"/>
      <c r="AW114" s="56"/>
      <c r="AX114" s="56"/>
      <c r="AY114" s="56"/>
      <c r="AZ114" s="56"/>
      <c r="BA114" s="56"/>
      <c r="BB114" s="56"/>
      <c r="BC114" s="56"/>
      <c r="BD114" s="56"/>
    </row>
    <row r="115" customFormat="false" ht="15" hidden="false" customHeight="false" outlineLevel="0" collapsed="false">
      <c r="A115" s="212" t="s">
        <v>174</v>
      </c>
      <c r="B115" s="66" t="n">
        <v>2010</v>
      </c>
      <c r="C115" s="66" t="n">
        <v>2015</v>
      </c>
      <c r="D115" s="66" t="n">
        <v>2020</v>
      </c>
      <c r="E115" s="66" t="n">
        <v>2025</v>
      </c>
      <c r="F115" s="66" t="n">
        <v>2030</v>
      </c>
      <c r="G115" s="67" t="n">
        <v>2035</v>
      </c>
      <c r="H115" s="0"/>
      <c r="I115" s="0"/>
      <c r="J115" s="0"/>
      <c r="K115" s="0"/>
      <c r="N115" s="0"/>
      <c r="O115" s="152" t="s">
        <v>133</v>
      </c>
      <c r="P115" s="153"/>
      <c r="Q115" s="153"/>
      <c r="R115" s="153"/>
      <c r="S115" s="153"/>
      <c r="T115" s="153"/>
      <c r="U115" s="154"/>
      <c r="V115" s="0"/>
      <c r="W115" s="0"/>
      <c r="X115" s="0"/>
      <c r="Y115" s="0"/>
      <c r="Z115" s="0"/>
      <c r="AA115" s="0"/>
      <c r="AB115" s="0"/>
      <c r="AC115" s="0"/>
      <c r="AD115" s="0"/>
      <c r="AE115" s="5"/>
      <c r="AF115" s="5"/>
      <c r="AG115" s="5"/>
      <c r="AH115" s="5"/>
      <c r="AI115" s="5"/>
      <c r="AJ115" s="5"/>
      <c r="AK115" s="5"/>
      <c r="AL115" s="5"/>
      <c r="AM115" s="5"/>
      <c r="AV115" s="56"/>
      <c r="AW115" s="56"/>
      <c r="AX115" s="56"/>
      <c r="AY115" s="56"/>
      <c r="AZ115" s="56"/>
      <c r="BA115" s="56"/>
      <c r="BB115" s="56"/>
      <c r="BC115" s="56"/>
      <c r="BD115" s="56"/>
    </row>
    <row r="116" customFormat="false" ht="15" hidden="false" customHeight="false" outlineLevel="0" collapsed="false">
      <c r="A116" s="69" t="s">
        <v>180</v>
      </c>
      <c r="B116" s="70" t="n">
        <v>33</v>
      </c>
      <c r="C116" s="70" t="n">
        <v>33</v>
      </c>
      <c r="D116" s="70" t="n">
        <v>29.7</v>
      </c>
      <c r="E116" s="70" t="n">
        <v>29.7</v>
      </c>
      <c r="F116" s="70" t="n">
        <v>29.7</v>
      </c>
      <c r="G116" s="71" t="n">
        <v>29.7</v>
      </c>
      <c r="H116" s="0"/>
      <c r="I116" s="0"/>
      <c r="J116" s="0"/>
      <c r="K116" s="0"/>
      <c r="N116" s="0"/>
      <c r="O116" s="152" t="s">
        <v>134</v>
      </c>
      <c r="P116" s="153"/>
      <c r="Q116" s="153"/>
      <c r="R116" s="153"/>
      <c r="S116" s="153"/>
      <c r="T116" s="153"/>
      <c r="U116" s="154"/>
      <c r="V116" s="0"/>
      <c r="W116" s="180"/>
      <c r="X116" s="0"/>
      <c r="Y116" s="0"/>
      <c r="Z116" s="5"/>
      <c r="AA116" s="5"/>
      <c r="AB116" s="5"/>
      <c r="AC116" s="5"/>
      <c r="AD116" s="5"/>
      <c r="AE116" s="0"/>
      <c r="AF116" s="0"/>
      <c r="AG116" s="0"/>
      <c r="AH116" s="0"/>
    </row>
    <row r="117" customFormat="false" ht="15" hidden="false" customHeight="false" outlineLevel="0" collapsed="false">
      <c r="A117" s="69" t="s">
        <v>159</v>
      </c>
      <c r="B117" s="70" t="n">
        <v>35</v>
      </c>
      <c r="C117" s="70" t="n">
        <v>31.5</v>
      </c>
      <c r="D117" s="70" t="n">
        <v>31.5</v>
      </c>
      <c r="E117" s="70" t="n">
        <v>31.5</v>
      </c>
      <c r="F117" s="70" t="n">
        <v>31.5</v>
      </c>
      <c r="G117" s="71" t="n">
        <v>31.5</v>
      </c>
      <c r="H117" s="0"/>
      <c r="I117" s="0"/>
      <c r="J117" s="0"/>
      <c r="K117" s="0"/>
      <c r="N117" s="0"/>
      <c r="O117" s="152" t="s">
        <v>135</v>
      </c>
      <c r="P117" s="153"/>
      <c r="Q117" s="153"/>
      <c r="R117" s="153"/>
      <c r="S117" s="153"/>
      <c r="T117" s="153"/>
      <c r="U117" s="154"/>
      <c r="V117" s="0"/>
      <c r="W117" s="0"/>
      <c r="X117" s="0"/>
      <c r="Y117" s="0"/>
      <c r="Z117" s="5"/>
      <c r="AA117" s="5"/>
      <c r="AB117" s="5"/>
      <c r="AC117" s="5"/>
      <c r="AD117" s="5"/>
      <c r="AE117" s="0"/>
      <c r="AF117" s="0"/>
      <c r="AG117" s="0"/>
      <c r="AH117" s="0"/>
    </row>
    <row r="118" customFormat="false" ht="15" hidden="false" customHeight="false" outlineLevel="0" collapsed="false">
      <c r="A118" s="4" t="s">
        <v>177</v>
      </c>
      <c r="B118" s="0"/>
      <c r="C118" s="0"/>
      <c r="D118" s="0"/>
      <c r="E118" s="0"/>
      <c r="F118" s="0"/>
      <c r="G118" s="0"/>
      <c r="H118" s="0"/>
      <c r="I118" s="0"/>
      <c r="J118" s="0"/>
      <c r="K118" s="0"/>
      <c r="N118" s="0"/>
      <c r="O118" s="0"/>
      <c r="P118" s="0"/>
      <c r="Q118" s="0"/>
      <c r="R118" s="0"/>
      <c r="S118" s="0"/>
      <c r="T118" s="0"/>
      <c r="U118" s="0"/>
      <c r="V118" s="0"/>
      <c r="W118" s="0"/>
      <c r="X118" s="0"/>
      <c r="Y118" s="0"/>
      <c r="Z118" s="5"/>
      <c r="AA118" s="5"/>
      <c r="AB118" s="5"/>
      <c r="AC118" s="5"/>
      <c r="AD118" s="5"/>
      <c r="AE118" s="0"/>
      <c r="AF118" s="0"/>
      <c r="AG118" s="0"/>
      <c r="AH118" s="0"/>
    </row>
    <row r="119" customFormat="false" ht="15" hidden="false" customHeight="false" outlineLevel="0" collapsed="false">
      <c r="A119" s="0"/>
      <c r="B119" s="0"/>
      <c r="C119" s="0"/>
      <c r="D119" s="0"/>
      <c r="E119" s="0"/>
      <c r="F119" s="0"/>
      <c r="G119" s="0"/>
      <c r="H119" s="0"/>
      <c r="I119" s="0"/>
      <c r="J119" s="0"/>
      <c r="K119" s="0"/>
      <c r="N119" s="0"/>
      <c r="O119" s="110" t="s">
        <v>181</v>
      </c>
      <c r="P119" s="156"/>
      <c r="Q119" s="156"/>
      <c r="R119" s="156"/>
      <c r="S119" s="156"/>
      <c r="T119" s="56"/>
      <c r="U119" s="56"/>
      <c r="V119" s="0"/>
      <c r="W119" s="0"/>
      <c r="X119" s="0"/>
      <c r="Y119" s="0"/>
      <c r="Z119" s="5"/>
      <c r="AA119" s="5"/>
      <c r="AB119" s="5"/>
      <c r="AC119" s="5"/>
      <c r="AD119" s="5"/>
      <c r="AE119" s="0"/>
      <c r="AF119" s="0"/>
      <c r="AG119" s="0"/>
      <c r="AH119" s="0"/>
    </row>
    <row r="120" customFormat="false" ht="15" hidden="false" customHeight="false" outlineLevel="0" collapsed="false">
      <c r="A120" s="0"/>
      <c r="B120" s="0"/>
      <c r="C120" s="0"/>
      <c r="D120" s="0"/>
      <c r="E120" s="0"/>
      <c r="F120" s="0"/>
      <c r="G120" s="0"/>
      <c r="H120" s="0"/>
      <c r="I120" s="0"/>
      <c r="J120" s="0"/>
      <c r="K120" s="0"/>
      <c r="N120" s="0"/>
      <c r="O120" s="56"/>
      <c r="P120" s="56"/>
      <c r="Q120" s="56"/>
      <c r="R120" s="56"/>
      <c r="S120" s="56"/>
      <c r="T120" s="56"/>
      <c r="U120" s="56"/>
      <c r="V120" s="0"/>
      <c r="W120" s="0"/>
      <c r="X120" s="0"/>
      <c r="Y120" s="0"/>
      <c r="Z120" s="5"/>
      <c r="AA120" s="5"/>
      <c r="AB120" s="5"/>
      <c r="AC120" s="5"/>
      <c r="AD120" s="5"/>
      <c r="AE120" s="0"/>
      <c r="AF120" s="0"/>
      <c r="AG120" s="0"/>
      <c r="AH120" s="0"/>
    </row>
    <row r="121" customFormat="false" ht="15" hidden="false" customHeight="false" outlineLevel="0" collapsed="false">
      <c r="A121" s="0"/>
      <c r="B121" s="0"/>
      <c r="C121" s="0"/>
      <c r="D121" s="0"/>
      <c r="E121" s="0"/>
      <c r="F121" s="0"/>
      <c r="G121" s="0"/>
      <c r="H121" s="0"/>
      <c r="I121" s="0"/>
      <c r="J121" s="0"/>
      <c r="K121" s="0"/>
      <c r="N121" s="0"/>
      <c r="O121" s="149"/>
      <c r="P121" s="66" t="n">
        <v>2010</v>
      </c>
      <c r="Q121" s="66" t="n">
        <v>2015</v>
      </c>
      <c r="R121" s="66" t="n">
        <v>2020</v>
      </c>
      <c r="S121" s="66" t="n">
        <v>2025</v>
      </c>
      <c r="T121" s="66" t="n">
        <v>2030</v>
      </c>
      <c r="U121" s="67" t="n">
        <v>2035</v>
      </c>
      <c r="V121" s="0"/>
      <c r="W121" s="0"/>
      <c r="X121" s="0"/>
      <c r="Y121" s="0"/>
      <c r="Z121" s="5"/>
      <c r="AA121" s="5"/>
      <c r="AB121" s="5"/>
      <c r="AC121" s="5"/>
      <c r="AD121" s="5"/>
      <c r="AE121" s="0"/>
      <c r="AF121" s="0"/>
      <c r="AG121" s="0"/>
      <c r="AH121" s="0"/>
    </row>
    <row r="122" customFormat="false" ht="15" hidden="false" customHeight="false" outlineLevel="0" collapsed="false">
      <c r="A122" s="10" t="s">
        <v>182</v>
      </c>
      <c r="B122" s="0"/>
      <c r="C122" s="0"/>
      <c r="D122" s="0"/>
      <c r="E122" s="0"/>
      <c r="F122" s="0"/>
      <c r="G122" s="0"/>
      <c r="H122" s="0"/>
      <c r="I122" s="0"/>
      <c r="J122" s="0"/>
      <c r="K122" s="0"/>
      <c r="N122" s="0"/>
      <c r="O122" s="152" t="s">
        <v>131</v>
      </c>
      <c r="P122" s="153"/>
      <c r="Q122" s="153"/>
      <c r="R122" s="153"/>
      <c r="S122" s="153"/>
      <c r="T122" s="153"/>
      <c r="U122" s="154"/>
      <c r="V122" s="0"/>
      <c r="W122" s="0"/>
      <c r="X122" s="0"/>
      <c r="Y122" s="0"/>
      <c r="Z122" s="5"/>
      <c r="AA122" s="5"/>
      <c r="AB122" s="5"/>
      <c r="AC122" s="5"/>
      <c r="AD122" s="5"/>
      <c r="AE122" s="0"/>
      <c r="AF122" s="0"/>
      <c r="AG122" s="0"/>
      <c r="AH122" s="0"/>
    </row>
    <row r="123" customFormat="false" ht="15" hidden="false" customHeight="false" outlineLevel="0" collapsed="false">
      <c r="A123" s="0"/>
      <c r="B123" s="0"/>
      <c r="C123" s="0"/>
      <c r="D123" s="0"/>
      <c r="E123" s="0"/>
      <c r="F123" s="0"/>
      <c r="G123" s="0"/>
      <c r="H123" s="0"/>
      <c r="I123" s="0"/>
      <c r="J123" s="0"/>
      <c r="K123" s="0"/>
      <c r="N123" s="0"/>
      <c r="O123" s="152" t="s">
        <v>133</v>
      </c>
      <c r="P123" s="153"/>
      <c r="Q123" s="153"/>
      <c r="R123" s="153"/>
      <c r="S123" s="153"/>
      <c r="T123" s="153"/>
      <c r="U123" s="154"/>
      <c r="V123" s="0"/>
      <c r="W123" s="0"/>
      <c r="X123" s="0"/>
      <c r="Y123" s="0"/>
      <c r="Z123" s="5"/>
      <c r="AA123" s="5"/>
      <c r="AB123" s="5"/>
      <c r="AC123" s="5"/>
      <c r="AD123" s="5"/>
      <c r="AE123" s="0"/>
      <c r="AF123" s="0"/>
      <c r="AG123" s="0"/>
      <c r="AH123" s="0"/>
    </row>
    <row r="124" customFormat="false" ht="15" hidden="false" customHeight="false" outlineLevel="0" collapsed="false">
      <c r="A124" s="65"/>
      <c r="B124" s="66" t="n">
        <v>2010</v>
      </c>
      <c r="C124" s="66" t="n">
        <v>2015</v>
      </c>
      <c r="D124" s="66" t="n">
        <v>2020</v>
      </c>
      <c r="E124" s="66" t="n">
        <v>2025</v>
      </c>
      <c r="F124" s="66" t="n">
        <v>2030</v>
      </c>
      <c r="G124" s="67" t="n">
        <v>2035</v>
      </c>
      <c r="H124" s="0"/>
      <c r="I124" s="0"/>
      <c r="J124" s="0"/>
      <c r="K124" s="0"/>
      <c r="N124" s="0"/>
      <c r="O124" s="152" t="s">
        <v>134</v>
      </c>
      <c r="P124" s="153"/>
      <c r="Q124" s="153"/>
      <c r="R124" s="153"/>
      <c r="S124" s="153"/>
      <c r="T124" s="153"/>
      <c r="U124" s="154"/>
      <c r="V124" s="0"/>
      <c r="W124" s="0"/>
      <c r="X124" s="0"/>
      <c r="Y124" s="0"/>
      <c r="Z124" s="5"/>
      <c r="AA124" s="5"/>
      <c r="AB124" s="5"/>
      <c r="AC124" s="5"/>
      <c r="AD124" s="5"/>
      <c r="AE124" s="0"/>
      <c r="AF124" s="0"/>
      <c r="AG124" s="0"/>
      <c r="AH124" s="0"/>
    </row>
    <row r="125" customFormat="false" ht="15" hidden="false" customHeight="true" outlineLevel="0" collapsed="false">
      <c r="A125" s="69" t="s">
        <v>183</v>
      </c>
      <c r="B125" s="126"/>
      <c r="C125" s="126"/>
      <c r="D125" s="126"/>
      <c r="E125" s="126"/>
      <c r="F125" s="126"/>
      <c r="G125" s="127"/>
      <c r="H125" s="0"/>
      <c r="I125" s="0"/>
      <c r="J125" s="0"/>
      <c r="K125" s="0"/>
      <c r="N125" s="0"/>
      <c r="O125" s="152" t="s">
        <v>135</v>
      </c>
      <c r="P125" s="153"/>
      <c r="Q125" s="153"/>
      <c r="R125" s="153"/>
      <c r="S125" s="153"/>
      <c r="T125" s="153"/>
      <c r="U125" s="154"/>
      <c r="V125" s="0"/>
      <c r="W125" s="0"/>
      <c r="X125" s="0"/>
      <c r="Y125" s="0"/>
      <c r="Z125" s="5"/>
      <c r="AA125" s="5"/>
      <c r="AB125" s="5"/>
      <c r="AC125" s="5"/>
      <c r="AD125" s="5"/>
      <c r="AE125" s="0"/>
      <c r="AF125" s="0"/>
      <c r="AG125" s="0"/>
      <c r="AH125" s="0"/>
    </row>
    <row r="126" customFormat="false" ht="15" hidden="false" customHeight="false" outlineLevel="0" collapsed="false">
      <c r="A126" s="214" t="s">
        <v>159</v>
      </c>
      <c r="B126" s="126" t="n">
        <v>258</v>
      </c>
      <c r="C126" s="126" t="n">
        <v>264</v>
      </c>
      <c r="D126" s="126" t="n">
        <v>290</v>
      </c>
      <c r="E126" s="126" t="n">
        <v>324</v>
      </c>
      <c r="F126" s="126" t="n">
        <v>357</v>
      </c>
      <c r="G126" s="127" t="n">
        <v>387</v>
      </c>
      <c r="H126" s="0"/>
      <c r="I126" s="0"/>
      <c r="J126" s="0"/>
      <c r="K126" s="0"/>
      <c r="N126" s="0"/>
      <c r="O126" s="0"/>
      <c r="P126" s="0"/>
      <c r="Q126" s="0"/>
      <c r="R126" s="0"/>
      <c r="S126" s="0"/>
      <c r="T126" s="0"/>
      <c r="U126" s="0"/>
      <c r="V126" s="0"/>
      <c r="W126" s="0"/>
      <c r="X126" s="0"/>
      <c r="Y126" s="0"/>
      <c r="Z126" s="5"/>
      <c r="AA126" s="5"/>
      <c r="AB126" s="5"/>
      <c r="AC126" s="5"/>
      <c r="AD126" s="5"/>
      <c r="AE126" s="0"/>
      <c r="AF126" s="0"/>
      <c r="AG126" s="0"/>
      <c r="AH126" s="0"/>
    </row>
    <row r="127" customFormat="false" ht="15" hidden="false" customHeight="false" outlineLevel="0" collapsed="false">
      <c r="A127" s="214" t="s">
        <v>184</v>
      </c>
      <c r="B127" s="126" t="n">
        <v>30</v>
      </c>
      <c r="C127" s="126" t="n">
        <v>37</v>
      </c>
      <c r="D127" s="126" t="n">
        <v>45</v>
      </c>
      <c r="E127" s="126" t="n">
        <v>57</v>
      </c>
      <c r="F127" s="126" t="n">
        <v>68</v>
      </c>
      <c r="G127" s="127" t="n">
        <v>83</v>
      </c>
      <c r="H127" s="0"/>
      <c r="I127" s="0"/>
      <c r="J127" s="0"/>
      <c r="K127" s="0"/>
      <c r="N127" s="0"/>
      <c r="O127" s="0"/>
      <c r="P127" s="0"/>
      <c r="Q127" s="0"/>
      <c r="R127" s="0"/>
      <c r="S127" s="0"/>
      <c r="T127" s="0"/>
      <c r="U127" s="0"/>
      <c r="V127" s="0"/>
      <c r="W127" s="0"/>
      <c r="X127" s="0"/>
      <c r="Y127" s="0"/>
      <c r="Z127" s="5"/>
      <c r="AA127" s="5"/>
      <c r="AB127" s="5"/>
      <c r="AC127" s="5"/>
      <c r="AD127" s="5"/>
      <c r="AE127" s="0"/>
      <c r="AF127" s="0"/>
      <c r="AG127" s="0"/>
      <c r="AH127" s="0"/>
    </row>
    <row r="128" customFormat="false" ht="15.75" hidden="false" customHeight="false" outlineLevel="0" collapsed="false">
      <c r="A128" s="214" t="s">
        <v>185</v>
      </c>
      <c r="B128" s="126" t="n">
        <v>8</v>
      </c>
      <c r="C128" s="126" t="n">
        <v>9</v>
      </c>
      <c r="D128" s="126" t="n">
        <v>10</v>
      </c>
      <c r="E128" s="126" t="n">
        <v>12</v>
      </c>
      <c r="F128" s="126" t="n">
        <v>14</v>
      </c>
      <c r="G128" s="127" t="n">
        <v>16</v>
      </c>
      <c r="H128" s="0"/>
      <c r="I128" s="0"/>
      <c r="J128" s="0"/>
      <c r="K128" s="0"/>
      <c r="N128" s="0"/>
      <c r="O128" s="121" t="s">
        <v>186</v>
      </c>
      <c r="P128" s="0"/>
      <c r="Q128" s="0"/>
      <c r="R128" s="0"/>
      <c r="S128" s="0"/>
      <c r="T128" s="0"/>
      <c r="U128" s="0"/>
      <c r="V128" s="0"/>
      <c r="W128" s="0"/>
      <c r="X128" s="0"/>
      <c r="Y128" s="0"/>
      <c r="Z128" s="5"/>
      <c r="AA128" s="5"/>
      <c r="AB128" s="5"/>
      <c r="AC128" s="5"/>
      <c r="AD128" s="5"/>
      <c r="AE128" s="0"/>
      <c r="AF128" s="0"/>
      <c r="AG128" s="0"/>
      <c r="AH128" s="0"/>
    </row>
    <row r="129" customFormat="false" ht="15" hidden="false" customHeight="false" outlineLevel="0" collapsed="false">
      <c r="A129" s="69" t="s">
        <v>187</v>
      </c>
      <c r="B129" s="215"/>
      <c r="C129" s="215"/>
      <c r="D129" s="215"/>
      <c r="E129" s="215"/>
      <c r="F129" s="215"/>
      <c r="G129" s="216"/>
      <c r="H129" s="0"/>
      <c r="I129" s="0"/>
      <c r="J129" s="0"/>
      <c r="K129" s="0"/>
      <c r="N129" s="0"/>
      <c r="O129" s="0"/>
      <c r="P129" s="0"/>
      <c r="Q129" s="0"/>
      <c r="R129" s="0"/>
      <c r="S129" s="0"/>
      <c r="T129" s="0"/>
      <c r="U129" s="0"/>
      <c r="V129" s="0"/>
      <c r="W129" s="0"/>
      <c r="X129" s="0"/>
      <c r="Y129" s="0"/>
      <c r="Z129" s="5"/>
      <c r="AA129" s="5"/>
      <c r="AB129" s="5"/>
      <c r="AC129" s="5"/>
      <c r="AD129" s="5"/>
      <c r="AE129" s="0"/>
      <c r="AF129" s="0"/>
      <c r="AG129" s="0"/>
      <c r="AH129" s="0"/>
    </row>
    <row r="130" customFormat="false" ht="15" hidden="false" customHeight="false" outlineLevel="0" collapsed="false">
      <c r="A130" s="214" t="s">
        <v>123</v>
      </c>
      <c r="B130" s="126" t="n">
        <v>906</v>
      </c>
      <c r="C130" s="126" t="n">
        <v>926</v>
      </c>
      <c r="D130" s="126" t="n">
        <v>941</v>
      </c>
      <c r="E130" s="126" t="n">
        <v>964</v>
      </c>
      <c r="F130" s="126" t="n">
        <v>986</v>
      </c>
      <c r="G130" s="127" t="n">
        <v>999</v>
      </c>
      <c r="H130" s="0"/>
      <c r="I130" s="0"/>
      <c r="J130" s="0"/>
      <c r="K130" s="0"/>
      <c r="N130" s="0"/>
      <c r="O130" s="161" t="s">
        <v>188</v>
      </c>
      <c r="P130" s="0"/>
      <c r="Q130" s="0"/>
      <c r="R130" s="0"/>
      <c r="S130" s="0"/>
      <c r="T130" s="0"/>
      <c r="U130" s="0"/>
      <c r="V130" s="0"/>
      <c r="W130" s="0"/>
      <c r="X130" s="0"/>
      <c r="Y130" s="0"/>
      <c r="Z130" s="5"/>
      <c r="AA130" s="5"/>
      <c r="AB130" s="5"/>
      <c r="AC130" s="5"/>
      <c r="AD130" s="5"/>
      <c r="AE130" s="0"/>
      <c r="AF130" s="0"/>
      <c r="AG130" s="0"/>
      <c r="AH130" s="0"/>
    </row>
    <row r="131" customFormat="false" ht="15" hidden="false" customHeight="false" outlineLevel="0" collapsed="false">
      <c r="A131" s="214" t="s">
        <v>189</v>
      </c>
      <c r="B131" s="126" t="n">
        <v>50</v>
      </c>
      <c r="C131" s="126" t="n">
        <v>54</v>
      </c>
      <c r="D131" s="126" t="n">
        <v>58</v>
      </c>
      <c r="E131" s="126" t="n">
        <v>63</v>
      </c>
      <c r="F131" s="126" t="n">
        <v>68</v>
      </c>
      <c r="G131" s="127" t="n">
        <v>73</v>
      </c>
      <c r="H131" s="0"/>
      <c r="I131" s="0"/>
      <c r="J131" s="0"/>
      <c r="K131" s="0"/>
      <c r="N131" s="0"/>
      <c r="O131" s="0"/>
      <c r="P131" s="0"/>
      <c r="Q131" s="0"/>
      <c r="R131" s="0"/>
      <c r="S131" s="0"/>
      <c r="T131" s="0"/>
      <c r="U131" s="0"/>
      <c r="V131" s="0"/>
      <c r="W131" s="0"/>
      <c r="X131" s="0"/>
      <c r="Y131" s="0"/>
      <c r="Z131" s="5"/>
      <c r="AA131" s="5"/>
      <c r="AB131" s="5"/>
      <c r="AC131" s="5"/>
      <c r="AD131" s="5"/>
      <c r="AE131" s="0"/>
      <c r="AF131" s="0"/>
      <c r="AG131" s="0"/>
      <c r="AH131" s="0"/>
    </row>
    <row r="132" customFormat="false" ht="15" hidden="false" customHeight="false" outlineLevel="0" collapsed="false">
      <c r="A132" s="214" t="s">
        <v>184</v>
      </c>
      <c r="B132" s="126" t="n">
        <v>100</v>
      </c>
      <c r="C132" s="126" t="n">
        <v>107</v>
      </c>
      <c r="D132" s="126" t="n">
        <v>113</v>
      </c>
      <c r="E132" s="126" t="n">
        <v>120</v>
      </c>
      <c r="F132" s="126" t="n">
        <v>128</v>
      </c>
      <c r="G132" s="127" t="n">
        <v>135</v>
      </c>
      <c r="H132" s="0"/>
      <c r="I132" s="0"/>
      <c r="J132" s="0"/>
      <c r="K132" s="0"/>
      <c r="N132" s="0"/>
      <c r="O132" s="217" t="s">
        <v>153</v>
      </c>
      <c r="P132" s="218" t="n">
        <v>2010</v>
      </c>
      <c r="Q132" s="219" t="n">
        <v>2015</v>
      </c>
      <c r="R132" s="219" t="n">
        <v>2020</v>
      </c>
      <c r="S132" s="219" t="n">
        <v>2025</v>
      </c>
      <c r="T132" s="219" t="n">
        <v>2030</v>
      </c>
      <c r="U132" s="220" t="n">
        <v>2035</v>
      </c>
      <c r="V132" s="0"/>
      <c r="W132" s="0"/>
      <c r="X132" s="0"/>
      <c r="Y132" s="0"/>
      <c r="Z132" s="5"/>
      <c r="AA132" s="5"/>
      <c r="AB132" s="5"/>
      <c r="AC132" s="5"/>
      <c r="AD132" s="5"/>
      <c r="AE132" s="0"/>
      <c r="AF132" s="0"/>
      <c r="AG132" s="0"/>
      <c r="AH132" s="0"/>
    </row>
    <row r="133" customFormat="false" ht="15" hidden="false" customHeight="false" outlineLevel="0" collapsed="false">
      <c r="A133" s="214" t="s">
        <v>190</v>
      </c>
      <c r="B133" s="126" t="n">
        <v>13</v>
      </c>
      <c r="C133" s="126" t="n">
        <v>15</v>
      </c>
      <c r="D133" s="126" t="n">
        <v>18</v>
      </c>
      <c r="E133" s="126" t="n">
        <v>21</v>
      </c>
      <c r="F133" s="126" t="n">
        <v>24</v>
      </c>
      <c r="G133" s="127" t="n">
        <v>27</v>
      </c>
      <c r="H133" s="0"/>
      <c r="I133" s="0"/>
      <c r="J133" s="0"/>
      <c r="K133" s="0"/>
      <c r="N133" s="0"/>
      <c r="O133" s="221" t="s">
        <v>158</v>
      </c>
      <c r="P133" s="222"/>
      <c r="Q133" s="223"/>
      <c r="R133" s="223"/>
      <c r="S133" s="223"/>
      <c r="T133" s="223"/>
      <c r="U133" s="224"/>
      <c r="V133" s="0"/>
      <c r="W133" s="0"/>
      <c r="X133" s="0"/>
      <c r="Y133" s="0"/>
      <c r="Z133" s="5"/>
      <c r="AA133" s="5"/>
      <c r="AB133" s="5"/>
      <c r="AC133" s="5"/>
      <c r="AD133" s="5"/>
      <c r="AE133" s="0"/>
      <c r="AF133" s="0"/>
      <c r="AG133" s="0"/>
      <c r="AH133" s="0"/>
    </row>
    <row r="134" customFormat="false" ht="15" hidden="false" customHeight="false" outlineLevel="0" collapsed="false">
      <c r="A134" s="4" t="s">
        <v>191</v>
      </c>
      <c r="B134" s="0"/>
      <c r="C134" s="0"/>
      <c r="D134" s="0"/>
      <c r="E134" s="0"/>
      <c r="F134" s="0"/>
      <c r="G134" s="0"/>
      <c r="H134" s="0"/>
      <c r="I134" s="0"/>
      <c r="J134" s="0"/>
      <c r="K134" s="0"/>
      <c r="N134" s="0"/>
      <c r="O134" s="225" t="s">
        <v>192</v>
      </c>
      <c r="P134" s="56"/>
      <c r="Q134" s="56"/>
      <c r="R134" s="56"/>
      <c r="S134" s="56"/>
      <c r="T134" s="56"/>
      <c r="U134" s="226"/>
      <c r="V134" s="0"/>
      <c r="W134" s="0"/>
      <c r="X134" s="0"/>
      <c r="Y134" s="0"/>
      <c r="Z134" s="5"/>
      <c r="AA134" s="5"/>
      <c r="AB134" s="5"/>
      <c r="AC134" s="5"/>
      <c r="AD134" s="5"/>
      <c r="AE134" s="0"/>
      <c r="AF134" s="0"/>
      <c r="AG134" s="0"/>
      <c r="AH134" s="0"/>
    </row>
    <row r="135" customFormat="false" ht="15" hidden="false" customHeight="false" outlineLevel="0" collapsed="false">
      <c r="A135" s="0"/>
      <c r="B135" s="0"/>
      <c r="C135" s="0"/>
      <c r="D135" s="0"/>
      <c r="E135" s="0"/>
      <c r="F135" s="0"/>
      <c r="G135" s="0"/>
      <c r="H135" s="0"/>
      <c r="I135" s="0"/>
      <c r="J135" s="0"/>
      <c r="K135" s="0"/>
      <c r="N135" s="0"/>
      <c r="O135" s="225" t="s">
        <v>193</v>
      </c>
      <c r="P135" s="56"/>
      <c r="Q135" s="56"/>
      <c r="R135" s="56"/>
      <c r="S135" s="56"/>
      <c r="T135" s="56"/>
      <c r="U135" s="226"/>
      <c r="V135" s="0"/>
      <c r="W135" s="0"/>
      <c r="X135" s="0"/>
      <c r="Y135" s="0"/>
      <c r="Z135" s="5"/>
      <c r="AA135" s="5"/>
      <c r="AB135" s="5"/>
      <c r="AC135" s="5"/>
      <c r="AD135" s="5"/>
      <c r="AE135" s="0"/>
      <c r="AF135" s="0"/>
      <c r="AG135" s="0"/>
      <c r="AH135" s="0"/>
    </row>
    <row r="136" customFormat="false" ht="15" hidden="false" customHeight="false" outlineLevel="0" collapsed="false">
      <c r="A136" s="10" t="s">
        <v>194</v>
      </c>
      <c r="B136" s="0"/>
      <c r="C136" s="0"/>
      <c r="D136" s="0"/>
      <c r="E136" s="0"/>
      <c r="F136" s="0"/>
      <c r="G136" s="0"/>
      <c r="H136" s="0"/>
      <c r="I136" s="0"/>
      <c r="J136" s="0"/>
      <c r="K136" s="0"/>
      <c r="N136" s="0"/>
      <c r="O136" s="227" t="s">
        <v>195</v>
      </c>
      <c r="P136" s="156"/>
      <c r="Q136" s="156"/>
      <c r="R136" s="156"/>
      <c r="S136" s="156"/>
      <c r="T136" s="156"/>
      <c r="U136" s="228"/>
      <c r="V136" s="0"/>
      <c r="W136" s="0"/>
      <c r="X136" s="0"/>
      <c r="Y136" s="0"/>
      <c r="Z136" s="5"/>
      <c r="AA136" s="5"/>
      <c r="AB136" s="5"/>
      <c r="AC136" s="5"/>
      <c r="AD136" s="5"/>
      <c r="AE136" s="0"/>
      <c r="AF136" s="0"/>
      <c r="AG136" s="0"/>
      <c r="AH136" s="0"/>
    </row>
    <row r="137" customFormat="false" ht="15" hidden="false" customHeight="false" outlineLevel="0" collapsed="false">
      <c r="A137" s="0"/>
      <c r="B137" s="0"/>
      <c r="C137" s="0"/>
      <c r="D137" s="0"/>
      <c r="E137" s="0"/>
      <c r="F137" s="0"/>
      <c r="G137" s="0"/>
      <c r="H137" s="0"/>
      <c r="I137" s="0"/>
      <c r="J137" s="0"/>
      <c r="K137" s="0"/>
      <c r="N137" s="0"/>
      <c r="O137" s="229" t="s">
        <v>192</v>
      </c>
      <c r="P137" s="156"/>
      <c r="Q137" s="156"/>
      <c r="R137" s="156"/>
      <c r="S137" s="156"/>
      <c r="T137" s="156"/>
      <c r="U137" s="228"/>
      <c r="V137" s="0"/>
      <c r="W137" s="0"/>
      <c r="X137" s="0"/>
      <c r="Y137" s="0"/>
      <c r="Z137" s="5"/>
      <c r="AA137" s="5"/>
      <c r="AB137" s="5"/>
      <c r="AC137" s="5"/>
      <c r="AD137" s="5"/>
      <c r="AE137" s="0"/>
      <c r="AF137" s="0"/>
      <c r="AG137" s="0"/>
      <c r="AH137" s="0"/>
    </row>
    <row r="138" customFormat="false" ht="15" hidden="false" customHeight="false" outlineLevel="0" collapsed="false">
      <c r="A138" s="204" t="s">
        <v>196</v>
      </c>
      <c r="B138" s="66" t="n">
        <v>2010</v>
      </c>
      <c r="C138" s="66" t="n">
        <v>2015</v>
      </c>
      <c r="D138" s="66" t="n">
        <v>2020</v>
      </c>
      <c r="E138" s="66" t="n">
        <v>2025</v>
      </c>
      <c r="F138" s="66" t="n">
        <v>2030</v>
      </c>
      <c r="G138" s="67" t="n">
        <v>2035</v>
      </c>
      <c r="H138" s="0"/>
      <c r="I138" s="0"/>
      <c r="J138" s="0"/>
      <c r="K138" s="0"/>
      <c r="N138" s="0"/>
      <c r="O138" s="230" t="s">
        <v>193</v>
      </c>
      <c r="P138" s="231"/>
      <c r="Q138" s="231"/>
      <c r="R138" s="231"/>
      <c r="S138" s="231"/>
      <c r="T138" s="231"/>
      <c r="U138" s="232"/>
      <c r="V138" s="0"/>
      <c r="W138" s="0"/>
      <c r="X138" s="0"/>
      <c r="Y138" s="0"/>
      <c r="Z138" s="5"/>
      <c r="AA138" s="5"/>
      <c r="AB138" s="5"/>
      <c r="AC138" s="5"/>
      <c r="AD138" s="5"/>
      <c r="AE138" s="0"/>
      <c r="AF138" s="0"/>
      <c r="AG138" s="0"/>
      <c r="AH138" s="0"/>
    </row>
    <row r="139" customFormat="false" ht="15" hidden="false" customHeight="false" outlineLevel="0" collapsed="false">
      <c r="A139" s="207" t="s">
        <v>123</v>
      </c>
      <c r="B139" s="233" t="n">
        <v>13758</v>
      </c>
      <c r="C139" s="233" t="n">
        <v>13744</v>
      </c>
      <c r="D139" s="233" t="n">
        <v>13730</v>
      </c>
      <c r="E139" s="233" t="n">
        <v>13741</v>
      </c>
      <c r="F139" s="233" t="n">
        <v>13752</v>
      </c>
      <c r="G139" s="234" t="n">
        <v>13742</v>
      </c>
      <c r="H139" s="0"/>
      <c r="I139" s="0"/>
      <c r="J139" s="0"/>
      <c r="K139" s="0"/>
      <c r="N139" s="0"/>
      <c r="O139" s="210" t="s">
        <v>150</v>
      </c>
      <c r="P139" s="0"/>
      <c r="Q139" s="0"/>
      <c r="R139" s="0"/>
      <c r="S139" s="0"/>
      <c r="T139" s="0"/>
      <c r="U139" s="0"/>
      <c r="V139" s="0"/>
      <c r="W139" s="0"/>
      <c r="X139" s="0"/>
      <c r="Y139" s="0"/>
      <c r="Z139" s="5"/>
      <c r="AA139" s="5"/>
      <c r="AB139" s="5"/>
      <c r="AC139" s="5"/>
      <c r="AD139" s="5"/>
      <c r="AE139" s="0"/>
      <c r="AF139" s="0"/>
      <c r="AG139" s="0"/>
      <c r="AH139" s="0"/>
    </row>
    <row r="140" customFormat="false" ht="15" hidden="false" customHeight="false" outlineLevel="0" collapsed="false">
      <c r="A140" s="207" t="s">
        <v>160</v>
      </c>
      <c r="B140" s="233" t="n">
        <v>26325</v>
      </c>
      <c r="C140" s="233" t="n">
        <v>26325</v>
      </c>
      <c r="D140" s="233" t="n">
        <v>26325</v>
      </c>
      <c r="E140" s="233" t="n">
        <v>26325</v>
      </c>
      <c r="F140" s="233" t="n">
        <v>26325</v>
      </c>
      <c r="G140" s="234" t="n">
        <v>26325</v>
      </c>
      <c r="H140" s="0"/>
      <c r="I140" s="0"/>
      <c r="J140" s="0"/>
      <c r="K140" s="0"/>
      <c r="N140" s="0"/>
      <c r="O140" s="0"/>
      <c r="P140" s="0"/>
      <c r="Q140" s="0"/>
      <c r="R140" s="0"/>
      <c r="S140" s="0"/>
      <c r="T140" s="0"/>
      <c r="U140" s="0"/>
      <c r="V140" s="0"/>
      <c r="W140" s="0"/>
      <c r="X140" s="0"/>
      <c r="Y140" s="0"/>
      <c r="Z140" s="5"/>
      <c r="AA140" s="5"/>
      <c r="AB140" s="5"/>
      <c r="AC140" s="5"/>
      <c r="AD140" s="5"/>
      <c r="AE140" s="0"/>
      <c r="AF140" s="0"/>
      <c r="AG140" s="0"/>
      <c r="AH140" s="0"/>
    </row>
    <row r="141" customFormat="false" ht="15" hidden="false" customHeight="false" outlineLevel="0" collapsed="false">
      <c r="A141" s="207" t="s">
        <v>159</v>
      </c>
      <c r="B141" s="233" t="n">
        <v>37694</v>
      </c>
      <c r="C141" s="233" t="n">
        <v>39331</v>
      </c>
      <c r="D141" s="233" t="n">
        <v>41026</v>
      </c>
      <c r="E141" s="233" t="n">
        <v>42603</v>
      </c>
      <c r="F141" s="233" t="n">
        <v>44639</v>
      </c>
      <c r="G141" s="234" t="n">
        <v>46376</v>
      </c>
      <c r="H141" s="0"/>
      <c r="I141" s="0"/>
      <c r="J141" s="0"/>
      <c r="K141" s="0"/>
      <c r="N141" s="0"/>
      <c r="O141" s="0"/>
      <c r="P141" s="0"/>
      <c r="Q141" s="0"/>
      <c r="R141" s="0"/>
      <c r="S141" s="0"/>
      <c r="T141" s="0"/>
      <c r="U141" s="0"/>
      <c r="V141" s="0"/>
      <c r="W141" s="0"/>
      <c r="X141" s="0"/>
      <c r="Y141" s="0"/>
      <c r="Z141" s="5"/>
      <c r="AA141" s="5"/>
      <c r="AB141" s="5"/>
      <c r="AC141" s="5"/>
      <c r="AD141" s="5"/>
      <c r="AE141" s="0"/>
      <c r="AF141" s="0"/>
      <c r="AG141" s="0"/>
      <c r="AH141" s="0"/>
    </row>
    <row r="142" customFormat="false" ht="15" hidden="false" customHeight="false" outlineLevel="0" collapsed="false">
      <c r="A142" s="207" t="s">
        <v>189</v>
      </c>
      <c r="B142" s="233" t="n">
        <v>34438</v>
      </c>
      <c r="C142" s="233" t="n">
        <v>34438</v>
      </c>
      <c r="D142" s="233" t="n">
        <v>34438</v>
      </c>
      <c r="E142" s="233" t="n">
        <v>34438</v>
      </c>
      <c r="F142" s="233" t="n">
        <v>34438</v>
      </c>
      <c r="G142" s="234" t="n">
        <v>34438</v>
      </c>
      <c r="H142" s="0"/>
      <c r="I142" s="0"/>
      <c r="J142" s="0"/>
      <c r="K142" s="0"/>
      <c r="N142" s="0"/>
      <c r="O142" s="110" t="s">
        <v>197</v>
      </c>
      <c r="P142" s="112"/>
      <c r="Q142" s="155"/>
      <c r="R142" s="156"/>
      <c r="S142" s="156"/>
      <c r="T142" s="156"/>
      <c r="U142" s="156"/>
      <c r="V142" s="0"/>
      <c r="W142" s="0"/>
      <c r="X142" s="0"/>
      <c r="Y142" s="0"/>
      <c r="Z142" s="5"/>
      <c r="AA142" s="5"/>
      <c r="AB142" s="5"/>
      <c r="AC142" s="5"/>
      <c r="AD142" s="5"/>
      <c r="AE142" s="0"/>
      <c r="AF142" s="0"/>
      <c r="AG142" s="0"/>
      <c r="AH142" s="0"/>
    </row>
    <row r="143" customFormat="false" ht="15" hidden="false" customHeight="false" outlineLevel="0" collapsed="false">
      <c r="A143" s="0"/>
      <c r="B143" s="0"/>
      <c r="C143" s="0"/>
      <c r="D143" s="0"/>
      <c r="E143" s="0"/>
      <c r="F143" s="0"/>
      <c r="G143" s="0"/>
      <c r="H143" s="0"/>
      <c r="I143" s="0"/>
      <c r="J143" s="0"/>
      <c r="K143" s="0"/>
      <c r="N143" s="0"/>
      <c r="O143" s="0"/>
      <c r="P143" s="0"/>
      <c r="Q143" s="0"/>
      <c r="R143" s="0"/>
      <c r="S143" s="0"/>
      <c r="T143" s="0"/>
      <c r="U143" s="0"/>
      <c r="V143" s="0"/>
      <c r="W143" s="0"/>
      <c r="X143" s="0"/>
      <c r="Y143" s="0"/>
      <c r="Z143" s="5"/>
      <c r="AA143" s="5"/>
      <c r="AB143" s="5"/>
      <c r="AC143" s="5"/>
      <c r="AD143" s="5"/>
      <c r="AE143" s="0"/>
      <c r="AF143" s="0"/>
      <c r="AG143" s="0"/>
      <c r="AH143" s="0"/>
    </row>
    <row r="144" customFormat="false" ht="15" hidden="false" customHeight="false" outlineLevel="0" collapsed="false">
      <c r="A144" s="0"/>
      <c r="B144" s="0"/>
      <c r="C144" s="0"/>
      <c r="D144" s="0"/>
      <c r="E144" s="0"/>
      <c r="F144" s="0"/>
      <c r="G144" s="0"/>
      <c r="H144" s="0"/>
      <c r="I144" s="0"/>
      <c r="J144" s="0"/>
      <c r="K144" s="0"/>
      <c r="N144" s="0"/>
      <c r="O144" s="149"/>
      <c r="P144" s="66" t="n">
        <v>2010</v>
      </c>
      <c r="Q144" s="66" t="n">
        <v>2015</v>
      </c>
      <c r="R144" s="66" t="n">
        <v>2020</v>
      </c>
      <c r="S144" s="66" t="n">
        <v>2025</v>
      </c>
      <c r="T144" s="66" t="n">
        <v>2030</v>
      </c>
      <c r="U144" s="67" t="n">
        <v>2035</v>
      </c>
      <c r="V144" s="0"/>
      <c r="W144" s="0"/>
      <c r="X144" s="0"/>
      <c r="Y144" s="0"/>
      <c r="Z144" s="5"/>
      <c r="AA144" s="5"/>
      <c r="AB144" s="5"/>
      <c r="AC144" s="5"/>
      <c r="AD144" s="5"/>
      <c r="AE144" s="0"/>
      <c r="AF144" s="0"/>
      <c r="AG144" s="0"/>
      <c r="AH144" s="0"/>
    </row>
    <row r="145" customFormat="false" ht="15" hidden="false" customHeight="false" outlineLevel="0" collapsed="false">
      <c r="A145" s="0"/>
      <c r="B145" s="0"/>
      <c r="C145" s="0"/>
      <c r="D145" s="0"/>
      <c r="E145" s="0"/>
      <c r="F145" s="0"/>
      <c r="G145" s="0"/>
      <c r="H145" s="0"/>
      <c r="I145" s="0"/>
      <c r="J145" s="0"/>
      <c r="K145" s="0"/>
      <c r="N145" s="0"/>
      <c r="O145" s="152" t="s">
        <v>131</v>
      </c>
      <c r="P145" s="153"/>
      <c r="Q145" s="153"/>
      <c r="R145" s="153"/>
      <c r="S145" s="153"/>
      <c r="T145" s="153"/>
      <c r="U145" s="154"/>
      <c r="V145" s="0"/>
      <c r="W145" s="0"/>
      <c r="X145" s="0"/>
      <c r="Y145" s="0"/>
      <c r="Z145" s="5"/>
      <c r="AA145" s="5"/>
      <c r="AB145" s="5"/>
      <c r="AC145" s="5"/>
      <c r="AD145" s="5"/>
      <c r="AE145" s="0"/>
      <c r="AF145" s="0"/>
      <c r="AG145" s="0"/>
      <c r="AH145" s="0"/>
    </row>
    <row r="146" customFormat="false" ht="15" hidden="false" customHeight="false" outlineLevel="0" collapsed="false">
      <c r="A146" s="10" t="s">
        <v>198</v>
      </c>
      <c r="B146" s="0"/>
      <c r="C146" s="0"/>
      <c r="D146" s="0"/>
      <c r="E146" s="0"/>
      <c r="F146" s="0"/>
      <c r="G146" s="0"/>
      <c r="H146" s="0"/>
      <c r="I146" s="0"/>
      <c r="J146" s="0"/>
      <c r="K146" s="0"/>
      <c r="N146" s="0"/>
      <c r="O146" s="152" t="s">
        <v>133</v>
      </c>
      <c r="P146" s="153"/>
      <c r="Q146" s="153"/>
      <c r="R146" s="153"/>
      <c r="S146" s="153"/>
      <c r="T146" s="153"/>
      <c r="U146" s="154"/>
      <c r="V146" s="0"/>
      <c r="W146" s="0"/>
      <c r="X146" s="0"/>
      <c r="Y146" s="0"/>
      <c r="Z146" s="5"/>
      <c r="AA146" s="5"/>
      <c r="AB146" s="5"/>
      <c r="AC146" s="5"/>
      <c r="AD146" s="5"/>
      <c r="AE146" s="0"/>
      <c r="AF146" s="0"/>
      <c r="AG146" s="0"/>
      <c r="AH146" s="0"/>
    </row>
    <row r="147" customFormat="false" ht="15" hidden="false" customHeight="false" outlineLevel="0" collapsed="false">
      <c r="A147" s="0"/>
      <c r="B147" s="0"/>
      <c r="C147" s="0"/>
      <c r="D147" s="0"/>
      <c r="E147" s="0"/>
      <c r="F147" s="0"/>
      <c r="G147" s="0"/>
      <c r="H147" s="0"/>
      <c r="I147" s="0"/>
      <c r="J147" s="0"/>
      <c r="K147" s="0"/>
      <c r="N147" s="0"/>
      <c r="O147" s="152" t="s">
        <v>134</v>
      </c>
      <c r="P147" s="153"/>
      <c r="Q147" s="153"/>
      <c r="R147" s="153"/>
      <c r="S147" s="153"/>
      <c r="T147" s="153"/>
      <c r="U147" s="154"/>
      <c r="V147" s="0"/>
      <c r="W147" s="0"/>
      <c r="X147" s="0"/>
      <c r="Y147" s="0"/>
      <c r="Z147" s="5"/>
      <c r="AA147" s="5"/>
      <c r="AB147" s="5"/>
      <c r="AC147" s="5"/>
      <c r="AD147" s="5"/>
      <c r="AE147" s="0"/>
      <c r="AF147" s="0"/>
      <c r="AG147" s="0"/>
      <c r="AH147" s="0"/>
    </row>
    <row r="148" customFormat="false" ht="15" hidden="false" customHeight="false" outlineLevel="0" collapsed="false">
      <c r="A148" s="204" t="s">
        <v>199</v>
      </c>
      <c r="B148" s="66" t="n">
        <v>2010</v>
      </c>
      <c r="C148" s="66" t="n">
        <v>2015</v>
      </c>
      <c r="D148" s="66" t="n">
        <v>2020</v>
      </c>
      <c r="E148" s="66" t="n">
        <v>2025</v>
      </c>
      <c r="F148" s="66" t="n">
        <v>2030</v>
      </c>
      <c r="G148" s="67" t="n">
        <v>2035</v>
      </c>
      <c r="H148" s="0"/>
      <c r="I148" s="0"/>
      <c r="J148" s="0"/>
      <c r="K148" s="0"/>
      <c r="N148" s="0"/>
      <c r="O148" s="152" t="s">
        <v>135</v>
      </c>
      <c r="P148" s="153"/>
      <c r="Q148" s="153"/>
      <c r="R148" s="153"/>
      <c r="S148" s="153"/>
      <c r="T148" s="153"/>
      <c r="U148" s="154"/>
      <c r="V148" s="0"/>
      <c r="W148" s="0"/>
      <c r="X148" s="0"/>
      <c r="Y148" s="0"/>
      <c r="Z148" s="5"/>
      <c r="AA148" s="5"/>
      <c r="AB148" s="5"/>
      <c r="AC148" s="5"/>
      <c r="AD148" s="5"/>
      <c r="AE148" s="0"/>
      <c r="AF148" s="0"/>
      <c r="AG148" s="0"/>
      <c r="AH148" s="0"/>
    </row>
    <row r="149" customFormat="false" ht="15" hidden="false" customHeight="false" outlineLevel="0" collapsed="false">
      <c r="A149" s="235" t="s">
        <v>200</v>
      </c>
      <c r="B149" s="236" t="n">
        <v>7.06435941627488</v>
      </c>
      <c r="C149" s="236" t="n">
        <v>7.15887781462996</v>
      </c>
      <c r="D149" s="236" t="n">
        <v>7.23161467074104</v>
      </c>
      <c r="E149" s="236" t="n">
        <f aca="false">AVERAGE(D149,F149)</f>
        <v>7.30261309315931</v>
      </c>
      <c r="F149" s="236" t="n">
        <v>7.37361151557758</v>
      </c>
      <c r="G149" s="237" t="n">
        <v>7.49128180303277</v>
      </c>
      <c r="H149" s="0"/>
      <c r="I149" s="0"/>
      <c r="J149" s="0"/>
      <c r="K149" s="0"/>
      <c r="N149" s="0"/>
      <c r="O149" s="0"/>
      <c r="P149" s="0"/>
      <c r="Q149" s="0"/>
      <c r="R149" s="0"/>
      <c r="S149" s="0"/>
      <c r="T149" s="0"/>
      <c r="U149" s="0"/>
      <c r="V149" s="0"/>
      <c r="W149" s="0"/>
      <c r="X149" s="0"/>
      <c r="Y149" s="0"/>
      <c r="Z149" s="5"/>
      <c r="AA149" s="5"/>
      <c r="AB149" s="5"/>
      <c r="AC149" s="5"/>
      <c r="AD149" s="5"/>
      <c r="AE149" s="0"/>
      <c r="AF149" s="0"/>
      <c r="AG149" s="0"/>
      <c r="AH149" s="0"/>
    </row>
    <row r="150" customFormat="false" ht="15" hidden="false" customHeight="false" outlineLevel="0" collapsed="false">
      <c r="A150" s="0"/>
      <c r="B150" s="0"/>
      <c r="C150" s="0"/>
      <c r="D150" s="0"/>
      <c r="E150" s="0"/>
      <c r="F150" s="0"/>
      <c r="G150" s="0"/>
      <c r="H150" s="0"/>
      <c r="I150" s="0"/>
      <c r="J150" s="0"/>
      <c r="K150" s="0"/>
      <c r="N150" s="0"/>
      <c r="O150" s="110" t="s">
        <v>201</v>
      </c>
      <c r="P150" s="112"/>
      <c r="Q150" s="155"/>
      <c r="R150" s="156"/>
      <c r="S150" s="156"/>
      <c r="T150" s="156"/>
      <c r="U150" s="156"/>
      <c r="V150" s="0"/>
      <c r="W150" s="0"/>
      <c r="X150" s="0"/>
      <c r="Y150" s="0"/>
      <c r="Z150" s="5"/>
      <c r="AA150" s="5"/>
      <c r="AB150" s="5"/>
      <c r="AC150" s="5"/>
      <c r="AD150" s="5"/>
      <c r="AE150" s="0"/>
      <c r="AF150" s="0"/>
      <c r="AG150" s="0"/>
      <c r="AH150" s="0"/>
    </row>
    <row r="151" customFormat="false" ht="15" hidden="false" customHeight="false" outlineLevel="0" collapsed="false">
      <c r="A151" s="0"/>
      <c r="B151" s="0"/>
      <c r="C151" s="0"/>
      <c r="D151" s="0"/>
      <c r="E151" s="0"/>
      <c r="F151" s="0"/>
      <c r="G151" s="0"/>
      <c r="H151" s="0"/>
      <c r="I151" s="0"/>
      <c r="J151" s="0"/>
      <c r="K151" s="0"/>
      <c r="N151" s="0"/>
      <c r="O151" s="0"/>
      <c r="P151" s="0"/>
      <c r="Q151" s="0"/>
      <c r="R151" s="0"/>
      <c r="S151" s="0"/>
      <c r="T151" s="0"/>
      <c r="U151" s="0"/>
      <c r="V151" s="0"/>
      <c r="W151" s="0"/>
      <c r="X151" s="0"/>
      <c r="Y151" s="0"/>
      <c r="Z151" s="5"/>
      <c r="AA151" s="5"/>
      <c r="AB151" s="5"/>
      <c r="AC151" s="5"/>
      <c r="AD151" s="5"/>
      <c r="AE151" s="0"/>
      <c r="AF151" s="0"/>
      <c r="AG151" s="0"/>
      <c r="AH151" s="0"/>
    </row>
    <row r="152" customFormat="false" ht="15" hidden="false" customHeight="false" outlineLevel="0" collapsed="false">
      <c r="A152" s="0"/>
      <c r="B152" s="0"/>
      <c r="C152" s="0"/>
      <c r="D152" s="0"/>
      <c r="E152" s="0"/>
      <c r="F152" s="0"/>
      <c r="G152" s="0"/>
      <c r="H152" s="0"/>
      <c r="I152" s="0"/>
      <c r="J152" s="0"/>
      <c r="K152" s="0"/>
      <c r="N152" s="0"/>
      <c r="O152" s="149"/>
      <c r="P152" s="66" t="n">
        <v>2010</v>
      </c>
      <c r="Q152" s="66" t="n">
        <v>2015</v>
      </c>
      <c r="R152" s="66" t="n">
        <v>2020</v>
      </c>
      <c r="S152" s="66" t="n">
        <v>2025</v>
      </c>
      <c r="T152" s="66" t="n">
        <v>2030</v>
      </c>
      <c r="U152" s="67" t="n">
        <v>2035</v>
      </c>
      <c r="V152" s="238"/>
      <c r="W152" s="0"/>
      <c r="X152" s="0"/>
      <c r="Y152" s="0"/>
      <c r="Z152" s="5"/>
      <c r="AA152" s="5"/>
      <c r="AB152" s="5"/>
      <c r="AC152" s="5"/>
      <c r="AD152" s="5"/>
      <c r="AE152" s="0"/>
      <c r="AF152" s="0"/>
      <c r="AG152" s="0"/>
      <c r="AH152" s="0"/>
    </row>
    <row r="153" customFormat="false" ht="15" hidden="false" customHeight="false" outlineLevel="0" collapsed="false">
      <c r="A153" s="0"/>
      <c r="B153" s="0"/>
      <c r="C153" s="0"/>
      <c r="D153" s="0"/>
      <c r="E153" s="0"/>
      <c r="F153" s="0"/>
      <c r="G153" s="0"/>
      <c r="H153" s="0"/>
      <c r="I153" s="0"/>
      <c r="J153" s="0"/>
      <c r="K153" s="0"/>
      <c r="N153" s="0"/>
      <c r="O153" s="152" t="s">
        <v>131</v>
      </c>
      <c r="P153" s="153"/>
      <c r="Q153" s="153"/>
      <c r="R153" s="153"/>
      <c r="S153" s="153"/>
      <c r="T153" s="153"/>
      <c r="U153" s="154"/>
      <c r="V153" s="238"/>
      <c r="W153" s="0"/>
      <c r="X153" s="0"/>
      <c r="Y153" s="0"/>
      <c r="Z153" s="5"/>
      <c r="AA153" s="5"/>
      <c r="AB153" s="5"/>
      <c r="AC153" s="5"/>
      <c r="AD153" s="5"/>
      <c r="AE153" s="0"/>
      <c r="AF153" s="0"/>
      <c r="AG153" s="0"/>
      <c r="AH153" s="0"/>
    </row>
    <row r="154" customFormat="false" ht="15" hidden="false" customHeight="false" outlineLevel="0" collapsed="false">
      <c r="A154" s="10" t="s">
        <v>202</v>
      </c>
      <c r="B154" s="0"/>
      <c r="C154" s="0"/>
      <c r="D154" s="0"/>
      <c r="E154" s="0"/>
      <c r="F154" s="0"/>
      <c r="G154" s="0"/>
      <c r="H154" s="0"/>
      <c r="I154" s="0"/>
      <c r="J154" s="0"/>
      <c r="K154" s="0"/>
      <c r="N154" s="0"/>
      <c r="O154" s="152" t="s">
        <v>133</v>
      </c>
      <c r="P154" s="153"/>
      <c r="Q154" s="153"/>
      <c r="R154" s="153"/>
      <c r="S154" s="153"/>
      <c r="T154" s="153"/>
      <c r="U154" s="154"/>
      <c r="V154" s="238"/>
      <c r="W154" s="0"/>
      <c r="X154" s="0"/>
      <c r="Y154" s="0"/>
      <c r="Z154" s="5"/>
      <c r="AA154" s="5"/>
      <c r="AB154" s="5"/>
      <c r="AC154" s="5"/>
      <c r="AD154" s="5"/>
      <c r="AE154" s="0"/>
      <c r="AF154" s="0"/>
      <c r="AG154" s="0"/>
      <c r="AH154" s="0"/>
    </row>
    <row r="155" customFormat="false" ht="15" hidden="false" customHeight="false" outlineLevel="0" collapsed="false">
      <c r="A155" s="0"/>
      <c r="B155" s="0"/>
      <c r="C155" s="0"/>
      <c r="D155" s="0"/>
      <c r="E155" s="0"/>
      <c r="F155" s="0"/>
      <c r="G155" s="0"/>
      <c r="H155" s="0"/>
      <c r="I155" s="0"/>
      <c r="J155" s="0"/>
      <c r="K155" s="0"/>
      <c r="N155" s="0"/>
      <c r="O155" s="152" t="s">
        <v>134</v>
      </c>
      <c r="P155" s="153"/>
      <c r="Q155" s="153"/>
      <c r="R155" s="153"/>
      <c r="S155" s="153"/>
      <c r="T155" s="153"/>
      <c r="U155" s="154"/>
      <c r="V155" s="238"/>
      <c r="W155" s="0"/>
      <c r="X155" s="0"/>
      <c r="Y155" s="0"/>
      <c r="Z155" s="0"/>
      <c r="AA155" s="0"/>
      <c r="AB155" s="0"/>
      <c r="AC155" s="0"/>
      <c r="AD155" s="0"/>
      <c r="AE155" s="0"/>
      <c r="AF155" s="0"/>
      <c r="AG155" s="0"/>
      <c r="AH155" s="0"/>
    </row>
    <row r="156" customFormat="false" ht="15" hidden="false" customHeight="false" outlineLevel="0" collapsed="false">
      <c r="A156" s="239" t="s">
        <v>69</v>
      </c>
      <c r="B156" s="165" t="n">
        <v>2010</v>
      </c>
      <c r="C156" s="165"/>
      <c r="D156" s="165" t="n">
        <v>2011</v>
      </c>
      <c r="E156" s="165" t="n">
        <v>2012</v>
      </c>
      <c r="F156" s="165" t="n">
        <v>2013</v>
      </c>
      <c r="G156" s="165" t="n">
        <v>2015</v>
      </c>
      <c r="H156" s="165" t="n">
        <v>2020</v>
      </c>
      <c r="I156" s="165" t="n">
        <v>2025</v>
      </c>
      <c r="J156" s="165" t="n">
        <v>2030</v>
      </c>
      <c r="K156" s="166" t="n">
        <v>2035</v>
      </c>
      <c r="N156" s="0"/>
      <c r="O156" s="152" t="s">
        <v>135</v>
      </c>
      <c r="P156" s="153"/>
      <c r="Q156" s="153"/>
      <c r="R156" s="153"/>
      <c r="S156" s="153"/>
      <c r="T156" s="153"/>
      <c r="U156" s="154"/>
      <c r="V156" s="238"/>
      <c r="W156" s="0"/>
      <c r="X156" s="0"/>
      <c r="Y156" s="0"/>
      <c r="Z156" s="5"/>
      <c r="AA156" s="5"/>
      <c r="AB156" s="5"/>
      <c r="AC156" s="5"/>
      <c r="AD156" s="0"/>
      <c r="AE156" s="0"/>
      <c r="AF156" s="0"/>
      <c r="AG156" s="0"/>
      <c r="AH156" s="0"/>
    </row>
    <row r="157" customFormat="false" ht="15" hidden="false" customHeight="false" outlineLevel="0" collapsed="false">
      <c r="A157" s="240" t="s">
        <v>203</v>
      </c>
      <c r="B157" s="241" t="s">
        <v>204</v>
      </c>
      <c r="C157" s="241" t="s">
        <v>204</v>
      </c>
      <c r="D157" s="241"/>
      <c r="E157" s="241" t="s">
        <v>204</v>
      </c>
      <c r="F157" s="241" t="s">
        <v>205</v>
      </c>
      <c r="G157" s="241" t="s">
        <v>205</v>
      </c>
      <c r="H157" s="241" t="s">
        <v>206</v>
      </c>
      <c r="I157" s="241" t="s">
        <v>207</v>
      </c>
      <c r="J157" s="242" t="s">
        <v>208</v>
      </c>
      <c r="K157" s="243" t="s">
        <v>209</v>
      </c>
      <c r="N157" s="0"/>
      <c r="O157" s="0"/>
      <c r="P157" s="0"/>
      <c r="Q157" s="0"/>
      <c r="R157" s="0"/>
      <c r="S157" s="0"/>
      <c r="T157" s="0"/>
      <c r="U157" s="0"/>
      <c r="V157" s="238"/>
      <c r="W157" s="0"/>
      <c r="X157" s="0"/>
      <c r="Y157" s="0"/>
      <c r="Z157" s="0"/>
      <c r="AA157" s="0"/>
      <c r="AB157" s="0"/>
      <c r="AC157" s="0"/>
      <c r="AD157" s="0"/>
      <c r="AE157" s="0"/>
      <c r="AF157" s="0"/>
      <c r="AG157" s="0"/>
      <c r="AH157" s="0"/>
    </row>
    <row r="158" customFormat="false" ht="15" hidden="false" customHeight="false" outlineLevel="0" collapsed="false">
      <c r="A158" s="244" t="s">
        <v>210</v>
      </c>
      <c r="B158" s="100"/>
      <c r="C158" s="100"/>
      <c r="D158" s="100"/>
      <c r="E158" s="100"/>
      <c r="F158" s="100" t="s">
        <v>211</v>
      </c>
      <c r="G158" s="245" t="s">
        <v>212</v>
      </c>
      <c r="H158" s="245" t="s">
        <v>213</v>
      </c>
      <c r="I158" s="245" t="s">
        <v>214</v>
      </c>
      <c r="J158" s="246" t="s">
        <v>215</v>
      </c>
      <c r="K158" s="247" t="s">
        <v>216</v>
      </c>
      <c r="N158" s="0"/>
      <c r="O158" s="110" t="s">
        <v>217</v>
      </c>
      <c r="P158" s="112"/>
      <c r="Q158" s="112"/>
      <c r="R158" s="112"/>
      <c r="S158" s="0"/>
      <c r="T158" s="0"/>
      <c r="U158" s="0"/>
      <c r="V158" s="238"/>
      <c r="W158" s="0"/>
      <c r="X158" s="0"/>
      <c r="Y158" s="0"/>
      <c r="Z158" s="0"/>
      <c r="AA158" s="0"/>
      <c r="AB158" s="0"/>
      <c r="AC158" s="0"/>
      <c r="AD158" s="0"/>
      <c r="AE158" s="0"/>
      <c r="AF158" s="0"/>
      <c r="AG158" s="0"/>
      <c r="AH158" s="0"/>
    </row>
    <row r="159" customFormat="false" ht="15" hidden="false" customHeight="false" outlineLevel="0" collapsed="false">
      <c r="A159" s="244" t="s">
        <v>218</v>
      </c>
      <c r="B159" s="100"/>
      <c r="C159" s="100"/>
      <c r="D159" s="100"/>
      <c r="E159" s="100"/>
      <c r="F159" s="100" t="s">
        <v>219</v>
      </c>
      <c r="G159" s="100"/>
      <c r="H159" s="245" t="s">
        <v>214</v>
      </c>
      <c r="I159" s="245" t="s">
        <v>220</v>
      </c>
      <c r="J159" s="246" t="s">
        <v>221</v>
      </c>
      <c r="K159" s="247" t="s">
        <v>222</v>
      </c>
      <c r="N159" s="0"/>
      <c r="O159" s="0"/>
      <c r="P159" s="0"/>
      <c r="Q159" s="0"/>
      <c r="R159" s="0"/>
      <c r="S159" s="0"/>
      <c r="T159" s="0"/>
      <c r="U159" s="0"/>
      <c r="V159" s="238"/>
      <c r="W159" s="0"/>
      <c r="X159" s="0"/>
      <c r="Y159" s="0"/>
      <c r="Z159" s="0"/>
      <c r="AA159" s="0"/>
      <c r="AB159" s="0"/>
      <c r="AC159" s="0"/>
      <c r="AD159" s="0"/>
      <c r="AE159" s="0"/>
      <c r="AF159" s="0"/>
      <c r="AG159" s="0"/>
      <c r="AH159" s="0"/>
    </row>
    <row r="160" customFormat="false" ht="15" hidden="false" customHeight="false" outlineLevel="0" collapsed="false">
      <c r="A160" s="244" t="s">
        <v>223</v>
      </c>
      <c r="B160" s="100"/>
      <c r="C160" s="100"/>
      <c r="D160" s="100"/>
      <c r="E160" s="100"/>
      <c r="F160" s="100" t="s">
        <v>224</v>
      </c>
      <c r="G160" s="245" t="s">
        <v>225</v>
      </c>
      <c r="H160" s="245" t="s">
        <v>226</v>
      </c>
      <c r="I160" s="245" t="s">
        <v>227</v>
      </c>
      <c r="J160" s="246" t="s">
        <v>227</v>
      </c>
      <c r="K160" s="247" t="s">
        <v>227</v>
      </c>
      <c r="N160" s="0"/>
      <c r="O160" s="110" t="s">
        <v>228</v>
      </c>
      <c r="P160" s="160"/>
      <c r="Q160" s="160"/>
      <c r="R160" s="213"/>
      <c r="S160" s="213"/>
      <c r="T160" s="213"/>
      <c r="U160" s="213"/>
      <c r="V160" s="238"/>
      <c r="W160" s="0"/>
      <c r="X160" s="0"/>
      <c r="Y160" s="0"/>
      <c r="Z160" s="0"/>
      <c r="AA160" s="0"/>
      <c r="AB160" s="0"/>
      <c r="AC160" s="0"/>
      <c r="AD160" s="0"/>
      <c r="AE160" s="0"/>
      <c r="AF160" s="0"/>
      <c r="AG160" s="0"/>
      <c r="AH160" s="0"/>
    </row>
    <row r="161" customFormat="false" ht="15" hidden="false" customHeight="false" outlineLevel="0" collapsed="false">
      <c r="A161" s="248" t="s">
        <v>229</v>
      </c>
      <c r="B161" s="249" t="s">
        <v>230</v>
      </c>
      <c r="C161" s="249" t="s">
        <v>231</v>
      </c>
      <c r="D161" s="249"/>
      <c r="E161" s="249" t="s">
        <v>232</v>
      </c>
      <c r="F161" s="249" t="s">
        <v>233</v>
      </c>
      <c r="G161" s="250" t="s">
        <v>233</v>
      </c>
      <c r="H161" s="250" t="s">
        <v>234</v>
      </c>
      <c r="I161" s="250" t="s">
        <v>235</v>
      </c>
      <c r="J161" s="251" t="s">
        <v>236</v>
      </c>
      <c r="K161" s="252" t="s">
        <v>237</v>
      </c>
      <c r="N161" s="0"/>
      <c r="O161" s="56"/>
      <c r="P161" s="56"/>
      <c r="Q161" s="56"/>
      <c r="R161" s="56"/>
      <c r="S161" s="56"/>
      <c r="T161" s="56"/>
      <c r="U161" s="56"/>
      <c r="V161" s="0"/>
      <c r="W161" s="0"/>
      <c r="X161" s="0"/>
      <c r="Y161" s="0"/>
      <c r="Z161" s="0"/>
      <c r="AA161" s="0"/>
      <c r="AB161" s="0"/>
      <c r="AC161" s="0"/>
      <c r="AD161" s="0"/>
      <c r="AE161" s="0"/>
      <c r="AF161" s="0"/>
      <c r="AG161" s="0"/>
      <c r="AH161" s="0"/>
    </row>
    <row r="162" customFormat="false" ht="15" hidden="false" customHeight="false" outlineLevel="0" collapsed="false">
      <c r="A162" s="4" t="s">
        <v>238</v>
      </c>
      <c r="B162" s="0"/>
      <c r="C162" s="0"/>
      <c r="D162" s="0"/>
      <c r="E162" s="0"/>
      <c r="F162" s="0"/>
      <c r="G162" s="0"/>
      <c r="N162" s="0"/>
      <c r="O162" s="149"/>
      <c r="P162" s="66" t="n">
        <v>2010</v>
      </c>
      <c r="Q162" s="66" t="n">
        <v>2015</v>
      </c>
      <c r="R162" s="66" t="n">
        <v>2020</v>
      </c>
      <c r="S162" s="66" t="n">
        <v>2025</v>
      </c>
      <c r="T162" s="66" t="n">
        <v>2030</v>
      </c>
      <c r="U162" s="67" t="n">
        <v>2035</v>
      </c>
      <c r="V162" s="0"/>
      <c r="W162" s="0"/>
      <c r="X162" s="0"/>
      <c r="Y162" s="0"/>
      <c r="Z162" s="0"/>
      <c r="AA162" s="0"/>
      <c r="AB162" s="0"/>
      <c r="AC162" s="0"/>
      <c r="AD162" s="0"/>
      <c r="AE162" s="0"/>
      <c r="AF162" s="0"/>
      <c r="AG162" s="0"/>
      <c r="AH162" s="0"/>
    </row>
    <row r="163" customFormat="false" ht="15" hidden="false" customHeight="false" outlineLevel="0" collapsed="false">
      <c r="A163" s="0"/>
      <c r="B163" s="0"/>
      <c r="C163" s="0"/>
      <c r="D163" s="0"/>
      <c r="E163" s="0"/>
      <c r="F163" s="0"/>
      <c r="G163" s="0"/>
      <c r="N163" s="0"/>
      <c r="O163" s="152" t="s">
        <v>131</v>
      </c>
      <c r="P163" s="153"/>
      <c r="Q163" s="153"/>
      <c r="R163" s="153"/>
      <c r="S163" s="153"/>
      <c r="T163" s="153"/>
      <c r="U163" s="154"/>
      <c r="V163" s="0"/>
      <c r="W163" s="0"/>
      <c r="X163" s="0"/>
      <c r="Y163" s="0"/>
      <c r="Z163" s="0"/>
      <c r="AA163" s="0"/>
      <c r="AB163" s="0"/>
      <c r="AC163" s="0"/>
      <c r="AD163" s="0"/>
      <c r="AE163" s="0"/>
      <c r="AF163" s="0"/>
      <c r="AG163" s="0"/>
      <c r="AH163" s="0"/>
    </row>
    <row r="164" customFormat="false" ht="15" hidden="false" customHeight="false" outlineLevel="0" collapsed="false">
      <c r="A164" s="0"/>
      <c r="B164" s="0"/>
      <c r="C164" s="0"/>
      <c r="D164" s="0"/>
      <c r="E164" s="0"/>
      <c r="F164" s="0"/>
      <c r="G164" s="0"/>
      <c r="N164" s="0"/>
      <c r="O164" s="152" t="s">
        <v>133</v>
      </c>
      <c r="P164" s="153"/>
      <c r="Q164" s="153"/>
      <c r="R164" s="153"/>
      <c r="S164" s="153"/>
      <c r="T164" s="153"/>
      <c r="U164" s="154"/>
      <c r="V164" s="0"/>
      <c r="W164" s="0"/>
      <c r="X164" s="0"/>
      <c r="Y164" s="0"/>
      <c r="Z164" s="0"/>
      <c r="AA164" s="0"/>
      <c r="AB164" s="0"/>
      <c r="AC164" s="0"/>
      <c r="AD164" s="0"/>
      <c r="AE164" s="0"/>
      <c r="AF164" s="0"/>
      <c r="AG164" s="0"/>
      <c r="AH164" s="0"/>
    </row>
    <row r="165" customFormat="false" ht="15" hidden="false" customHeight="false" outlineLevel="0" collapsed="false">
      <c r="A165" s="10" t="s">
        <v>239</v>
      </c>
      <c r="B165" s="0"/>
      <c r="C165" s="0"/>
      <c r="D165" s="0"/>
      <c r="E165" s="0"/>
      <c r="F165" s="0"/>
      <c r="G165" s="0"/>
      <c r="N165" s="0"/>
      <c r="O165" s="152" t="s">
        <v>134</v>
      </c>
      <c r="P165" s="153"/>
      <c r="Q165" s="153"/>
      <c r="R165" s="153"/>
      <c r="S165" s="153"/>
      <c r="T165" s="153"/>
      <c r="U165" s="154"/>
      <c r="V165" s="0"/>
      <c r="W165" s="0"/>
      <c r="X165" s="0"/>
      <c r="Y165" s="0"/>
      <c r="Z165" s="0"/>
      <c r="AA165" s="0"/>
      <c r="AB165" s="0"/>
      <c r="AC165" s="0"/>
      <c r="AD165" s="0"/>
      <c r="AE165" s="0"/>
      <c r="AF165" s="0"/>
      <c r="AG165" s="0"/>
      <c r="AH165" s="0"/>
    </row>
    <row r="166" customFormat="false" ht="15" hidden="false" customHeight="false" outlineLevel="0" collapsed="false">
      <c r="A166" s="0"/>
      <c r="B166" s="0"/>
      <c r="C166" s="0"/>
      <c r="D166" s="0"/>
      <c r="E166" s="0"/>
      <c r="F166" s="0"/>
      <c r="G166" s="0"/>
      <c r="N166" s="0"/>
      <c r="O166" s="152" t="s">
        <v>135</v>
      </c>
      <c r="P166" s="153"/>
      <c r="Q166" s="153"/>
      <c r="R166" s="153"/>
      <c r="S166" s="153"/>
      <c r="T166" s="153"/>
      <c r="U166" s="154"/>
      <c r="V166" s="0"/>
      <c r="W166" s="0"/>
      <c r="X166" s="0"/>
      <c r="Y166" s="0"/>
      <c r="Z166" s="0"/>
      <c r="AA166" s="0"/>
      <c r="AB166" s="0"/>
      <c r="AC166" s="0"/>
      <c r="AD166" s="0"/>
      <c r="AE166" s="0"/>
      <c r="AF166" s="0"/>
      <c r="AG166" s="0"/>
      <c r="AH166" s="0"/>
    </row>
    <row r="167" customFormat="false" ht="21.75" hidden="false" customHeight="true" outlineLevel="0" collapsed="false">
      <c r="A167" s="253" t="s">
        <v>240</v>
      </c>
      <c r="B167" s="66" t="s">
        <v>241</v>
      </c>
      <c r="C167" s="67" t="s">
        <v>242</v>
      </c>
      <c r="D167" s="67"/>
      <c r="E167" s="67"/>
      <c r="F167" s="67"/>
      <c r="G167" s="67"/>
      <c r="N167" s="0"/>
      <c r="O167" s="0"/>
      <c r="P167" s="0"/>
      <c r="Q167" s="0"/>
      <c r="R167" s="0"/>
      <c r="S167" s="0"/>
      <c r="T167" s="0"/>
      <c r="U167" s="0"/>
      <c r="V167" s="0"/>
      <c r="W167" s="0"/>
      <c r="X167" s="0"/>
      <c r="Y167" s="0"/>
      <c r="Z167" s="0"/>
      <c r="AA167" s="0"/>
      <c r="AB167" s="0"/>
      <c r="AC167" s="0"/>
      <c r="AD167" s="0"/>
      <c r="AE167" s="0"/>
      <c r="AF167" s="0"/>
      <c r="AG167" s="0"/>
      <c r="AH167" s="0"/>
    </row>
    <row r="168" customFormat="false" ht="19.5" hidden="false" customHeight="true" outlineLevel="0" collapsed="false">
      <c r="A168" s="253"/>
      <c r="B168" s="254" t="s">
        <v>243</v>
      </c>
      <c r="C168" s="255" t="n">
        <v>2015</v>
      </c>
      <c r="D168" s="255" t="n">
        <v>2020</v>
      </c>
      <c r="E168" s="255" t="n">
        <v>2025</v>
      </c>
      <c r="F168" s="255" t="n">
        <v>2030</v>
      </c>
      <c r="G168" s="256" t="n">
        <v>2035</v>
      </c>
      <c r="N168" s="0"/>
      <c r="O168" s="110" t="s">
        <v>244</v>
      </c>
      <c r="P168" s="156"/>
      <c r="Q168" s="156"/>
      <c r="R168" s="156"/>
      <c r="S168" s="156"/>
      <c r="T168" s="56"/>
      <c r="U168" s="56"/>
      <c r="V168" s="0"/>
      <c r="W168" s="0"/>
      <c r="X168" s="0"/>
      <c r="Y168" s="0"/>
      <c r="Z168" s="0"/>
      <c r="AA168" s="0"/>
      <c r="AB168" s="0"/>
      <c r="AC168" s="0"/>
      <c r="AD168" s="0"/>
      <c r="AE168" s="0"/>
      <c r="AF168" s="0"/>
      <c r="AG168" s="0"/>
      <c r="AH168" s="0"/>
    </row>
    <row r="169" customFormat="false" ht="15" hidden="false" customHeight="false" outlineLevel="0" collapsed="false">
      <c r="A169" s="257" t="s">
        <v>245</v>
      </c>
      <c r="B169" s="102" t="n">
        <v>1.8</v>
      </c>
      <c r="C169" s="258" t="n">
        <v>861</v>
      </c>
      <c r="D169" s="258" t="n">
        <v>930</v>
      </c>
      <c r="E169" s="88" t="n">
        <v>1013</v>
      </c>
      <c r="F169" s="88" t="n">
        <v>1097</v>
      </c>
      <c r="G169" s="259" t="n">
        <v>1226</v>
      </c>
      <c r="N169" s="0"/>
      <c r="O169" s="56"/>
      <c r="P169" s="56"/>
      <c r="Q169" s="56"/>
      <c r="R169" s="56"/>
      <c r="S169" s="56"/>
      <c r="T169" s="56"/>
      <c r="U169" s="56"/>
      <c r="V169" s="0"/>
      <c r="W169" s="0"/>
      <c r="X169" s="0"/>
      <c r="Y169" s="0"/>
      <c r="Z169" s="0"/>
      <c r="AA169" s="0"/>
      <c r="AB169" s="0"/>
      <c r="AC169" s="0"/>
      <c r="AD169" s="0"/>
      <c r="AE169" s="0"/>
      <c r="AF169" s="0"/>
      <c r="AG169" s="0"/>
      <c r="AH169" s="0"/>
    </row>
    <row r="170" customFormat="false" ht="15" hidden="false" customHeight="false" outlineLevel="0" collapsed="false">
      <c r="A170" s="257" t="s">
        <v>246</v>
      </c>
      <c r="B170" s="102" t="n">
        <v>0</v>
      </c>
      <c r="C170" s="258" t="n">
        <v>517</v>
      </c>
      <c r="D170" s="258" t="n">
        <v>517</v>
      </c>
      <c r="E170" s="258" t="n">
        <v>517</v>
      </c>
      <c r="F170" s="258" t="n">
        <v>517</v>
      </c>
      <c r="G170" s="260" t="n">
        <v>517</v>
      </c>
      <c r="N170" s="0"/>
      <c r="O170" s="149"/>
      <c r="P170" s="66" t="n">
        <v>2010</v>
      </c>
      <c r="Q170" s="66" t="n">
        <v>2015</v>
      </c>
      <c r="R170" s="66" t="n">
        <v>2020</v>
      </c>
      <c r="S170" s="66" t="n">
        <v>2025</v>
      </c>
      <c r="T170" s="66" t="n">
        <v>2030</v>
      </c>
      <c r="U170" s="67" t="n">
        <v>2035</v>
      </c>
      <c r="V170" s="0"/>
      <c r="W170" s="16"/>
      <c r="X170" s="16"/>
      <c r="Y170" s="16"/>
      <c r="Z170" s="0"/>
      <c r="AA170" s="16"/>
      <c r="AB170" s="16"/>
      <c r="AC170" s="16"/>
      <c r="AD170" s="16"/>
      <c r="AE170" s="0"/>
      <c r="AF170" s="0"/>
      <c r="AG170" s="0"/>
      <c r="AH170" s="0"/>
    </row>
    <row r="171" customFormat="false" ht="15" hidden="false" customHeight="false" outlineLevel="0" collapsed="false">
      <c r="A171" s="261" t="s">
        <v>247</v>
      </c>
      <c r="B171" s="241" t="n">
        <v>2.5</v>
      </c>
      <c r="C171" s="262" t="n">
        <v>5860</v>
      </c>
      <c r="D171" s="262" t="n">
        <v>6786</v>
      </c>
      <c r="E171" s="262" t="n">
        <v>7604</v>
      </c>
      <c r="F171" s="262" t="n">
        <v>8545</v>
      </c>
      <c r="G171" s="263" t="n">
        <v>9625</v>
      </c>
      <c r="N171" s="0"/>
      <c r="O171" s="152" t="s">
        <v>131</v>
      </c>
      <c r="P171" s="153"/>
      <c r="Q171" s="153"/>
      <c r="R171" s="153"/>
      <c r="S171" s="153"/>
      <c r="T171" s="153"/>
      <c r="U171" s="154"/>
      <c r="V171" s="0"/>
      <c r="W171" s="16"/>
      <c r="X171" s="16"/>
      <c r="Y171" s="16"/>
      <c r="Z171" s="0"/>
      <c r="AA171" s="16"/>
      <c r="AB171" s="16"/>
      <c r="AC171" s="16"/>
      <c r="AD171" s="16"/>
      <c r="AE171" s="0"/>
      <c r="AF171" s="0"/>
      <c r="AG171" s="0"/>
      <c r="AH171" s="0"/>
    </row>
    <row r="172" customFormat="false" ht="15" hidden="false" customHeight="false" outlineLevel="0" collapsed="false">
      <c r="A172" s="264" t="s">
        <v>248</v>
      </c>
      <c r="B172" s="100" t="n">
        <v>0.9</v>
      </c>
      <c r="C172" s="265" t="n">
        <v>2026</v>
      </c>
      <c r="D172" s="265" t="n">
        <v>2176</v>
      </c>
      <c r="E172" s="265" t="n">
        <v>2256</v>
      </c>
      <c r="F172" s="265" t="n">
        <v>2339</v>
      </c>
      <c r="G172" s="266" t="n">
        <v>2424</v>
      </c>
      <c r="N172" s="0"/>
      <c r="O172" s="152" t="s">
        <v>133</v>
      </c>
      <c r="P172" s="153"/>
      <c r="Q172" s="153"/>
      <c r="R172" s="153"/>
      <c r="S172" s="153"/>
      <c r="T172" s="153"/>
      <c r="U172" s="154"/>
      <c r="V172" s="0"/>
      <c r="W172" s="16"/>
      <c r="X172" s="16"/>
      <c r="Y172" s="16"/>
      <c r="Z172" s="0"/>
      <c r="AA172" s="16"/>
      <c r="AB172" s="16"/>
      <c r="AC172" s="16"/>
      <c r="AD172" s="16"/>
      <c r="AE172" s="0"/>
      <c r="AF172" s="0"/>
      <c r="AG172" s="0"/>
      <c r="AH172" s="0"/>
    </row>
    <row r="173" customFormat="false" ht="15" hidden="false" customHeight="false" outlineLevel="0" collapsed="false">
      <c r="A173" s="267" t="s">
        <v>249</v>
      </c>
      <c r="B173" s="249" t="n">
        <v>3.2</v>
      </c>
      <c r="C173" s="268" t="n">
        <v>3834</v>
      </c>
      <c r="D173" s="268" t="n">
        <v>4609</v>
      </c>
      <c r="E173" s="268" t="n">
        <v>5348</v>
      </c>
      <c r="F173" s="268" t="n">
        <v>6206</v>
      </c>
      <c r="G173" s="269" t="n">
        <v>7201</v>
      </c>
      <c r="N173" s="0"/>
      <c r="O173" s="152" t="s">
        <v>134</v>
      </c>
      <c r="P173" s="153"/>
      <c r="Q173" s="153"/>
      <c r="R173" s="153"/>
      <c r="S173" s="153"/>
      <c r="T173" s="153"/>
      <c r="U173" s="154"/>
      <c r="V173" s="0"/>
      <c r="W173" s="16"/>
      <c r="X173" s="16"/>
      <c r="Y173" s="16"/>
      <c r="Z173" s="0"/>
      <c r="AA173" s="16"/>
      <c r="AB173" s="16"/>
      <c r="AC173" s="16"/>
      <c r="AD173" s="16"/>
      <c r="AE173" s="0"/>
      <c r="AF173" s="0"/>
      <c r="AG173" s="0"/>
      <c r="AH173" s="0"/>
    </row>
    <row r="174" customFormat="false" ht="15" hidden="false" customHeight="false" outlineLevel="0" collapsed="false">
      <c r="A174" s="257" t="s">
        <v>250</v>
      </c>
      <c r="B174" s="270" t="n">
        <v>2.3</v>
      </c>
      <c r="C174" s="271" t="n">
        <v>7238</v>
      </c>
      <c r="D174" s="271" t="n">
        <v>8232</v>
      </c>
      <c r="E174" s="271" t="n">
        <v>9134</v>
      </c>
      <c r="F174" s="271" t="n">
        <v>10158</v>
      </c>
      <c r="G174" s="272" t="n">
        <v>11368</v>
      </c>
      <c r="N174" s="0"/>
      <c r="O174" s="152" t="s">
        <v>135</v>
      </c>
      <c r="P174" s="153"/>
      <c r="Q174" s="153"/>
      <c r="R174" s="153"/>
      <c r="S174" s="153"/>
      <c r="T174" s="153"/>
      <c r="U174" s="154"/>
      <c r="V174" s="0"/>
      <c r="W174" s="16"/>
      <c r="X174" s="16"/>
      <c r="Y174" s="16"/>
      <c r="Z174" s="0"/>
      <c r="AA174" s="16"/>
      <c r="AB174" s="16"/>
      <c r="AC174" s="16"/>
      <c r="AD174" s="16"/>
      <c r="AE174" s="0"/>
      <c r="AF174" s="0"/>
      <c r="AG174" s="0"/>
      <c r="AH174" s="0"/>
    </row>
    <row r="175" customFormat="false" ht="15" hidden="false" customHeight="false" outlineLevel="0" collapsed="false">
      <c r="A175" s="4" t="s">
        <v>238</v>
      </c>
      <c r="B175" s="0"/>
      <c r="C175" s="0"/>
      <c r="D175" s="0"/>
      <c r="E175" s="0"/>
      <c r="F175" s="0"/>
      <c r="G175" s="0"/>
      <c r="N175" s="0"/>
      <c r="O175" s="0"/>
      <c r="P175" s="0"/>
      <c r="Q175" s="0"/>
      <c r="R175" s="0"/>
      <c r="S175" s="0"/>
      <c r="T175" s="0"/>
      <c r="U175" s="0"/>
      <c r="V175" s="0"/>
      <c r="W175" s="16"/>
      <c r="X175" s="16"/>
      <c r="Y175" s="16"/>
      <c r="Z175" s="0"/>
      <c r="AA175" s="16"/>
      <c r="AB175" s="16"/>
      <c r="AC175" s="16"/>
      <c r="AD175" s="16"/>
      <c r="AE175" s="0"/>
      <c r="AF175" s="0"/>
      <c r="AG175" s="0"/>
      <c r="AH175" s="0"/>
    </row>
    <row r="176" customFormat="false" ht="15" hidden="false" customHeight="false" outlineLevel="0" collapsed="false">
      <c r="A176" s="0"/>
      <c r="B176" s="0"/>
      <c r="C176" s="0"/>
      <c r="D176" s="0"/>
      <c r="E176" s="0"/>
      <c r="F176" s="0"/>
      <c r="G176" s="0"/>
      <c r="N176" s="0"/>
      <c r="O176" s="161" t="s">
        <v>251</v>
      </c>
      <c r="P176" s="0"/>
      <c r="Q176" s="0"/>
      <c r="R176" s="0"/>
      <c r="S176" s="0"/>
      <c r="T176" s="0"/>
      <c r="U176" s="0"/>
      <c r="V176" s="0"/>
      <c r="W176" s="16"/>
      <c r="X176" s="16"/>
      <c r="Y176" s="16"/>
      <c r="Z176" s="0"/>
      <c r="AA176" s="16"/>
      <c r="AB176" s="16"/>
      <c r="AC176" s="16"/>
      <c r="AD176" s="16"/>
      <c r="AE176" s="0"/>
      <c r="AF176" s="0"/>
      <c r="AG176" s="0"/>
      <c r="AH176" s="0"/>
    </row>
    <row r="177" customFormat="false" ht="15" hidden="false" customHeight="false" outlineLevel="0" collapsed="false">
      <c r="A177" s="0"/>
      <c r="B177" s="0"/>
      <c r="C177" s="0"/>
      <c r="D177" s="0"/>
      <c r="E177" s="0"/>
      <c r="F177" s="0"/>
      <c r="G177" s="0"/>
      <c r="N177" s="0"/>
      <c r="O177" s="0"/>
      <c r="P177" s="0"/>
      <c r="Q177" s="0"/>
      <c r="R177" s="0"/>
      <c r="S177" s="0"/>
      <c r="T177" s="0"/>
      <c r="U177" s="0"/>
      <c r="V177" s="0"/>
      <c r="W177" s="16"/>
      <c r="X177" s="16"/>
      <c r="Y177" s="16"/>
      <c r="Z177" s="0"/>
      <c r="AA177" s="16"/>
      <c r="AB177" s="16"/>
      <c r="AC177" s="16"/>
      <c r="AD177" s="16"/>
      <c r="AE177" s="0"/>
      <c r="AF177" s="0"/>
      <c r="AG177" s="0"/>
      <c r="AH177" s="0"/>
    </row>
    <row r="178" customFormat="false" ht="15" hidden="false" customHeight="false" outlineLevel="0" collapsed="false">
      <c r="A178" s="0"/>
      <c r="B178" s="0"/>
      <c r="C178" s="0"/>
      <c r="D178" s="0"/>
      <c r="E178" s="0"/>
      <c r="F178" s="0"/>
      <c r="G178" s="0"/>
      <c r="N178" s="0"/>
      <c r="O178" s="181" t="s">
        <v>153</v>
      </c>
      <c r="P178" s="165" t="n">
        <v>2010</v>
      </c>
      <c r="Q178" s="165" t="n">
        <v>2015</v>
      </c>
      <c r="R178" s="165" t="n">
        <v>2020</v>
      </c>
      <c r="S178" s="165" t="n">
        <v>2025</v>
      </c>
      <c r="T178" s="165" t="n">
        <v>2030</v>
      </c>
      <c r="U178" s="166" t="n">
        <v>2035</v>
      </c>
      <c r="V178" s="0"/>
      <c r="W178" s="16"/>
      <c r="X178" s="16"/>
      <c r="Y178" s="16"/>
      <c r="Z178" s="0"/>
      <c r="AA178" s="16"/>
      <c r="AB178" s="16"/>
      <c r="AC178" s="16"/>
      <c r="AD178" s="16"/>
      <c r="AE178" s="0"/>
      <c r="AF178" s="0"/>
      <c r="AG178" s="0"/>
      <c r="AH178" s="0"/>
    </row>
    <row r="179" customFormat="false" ht="15" hidden="false" customHeight="false" outlineLevel="0" collapsed="false">
      <c r="A179" s="0"/>
      <c r="B179" s="0"/>
      <c r="C179" s="0"/>
      <c r="D179" s="0"/>
      <c r="E179" s="0"/>
      <c r="F179" s="0"/>
      <c r="G179" s="0"/>
      <c r="N179" s="0"/>
      <c r="O179" s="130" t="s">
        <v>252</v>
      </c>
      <c r="P179" s="200" t="n">
        <v>3576</v>
      </c>
      <c r="Q179" s="200" t="n">
        <v>3585</v>
      </c>
      <c r="R179" s="200" t="n">
        <v>3365</v>
      </c>
      <c r="S179" s="200" t="n">
        <v>3278</v>
      </c>
      <c r="T179" s="200" t="n">
        <v>3191</v>
      </c>
      <c r="U179" s="201" t="n">
        <v>3206</v>
      </c>
      <c r="V179" s="0"/>
      <c r="W179" s="16"/>
      <c r="X179" s="16"/>
      <c r="Y179" s="16"/>
      <c r="Z179" s="0"/>
      <c r="AA179" s="16"/>
      <c r="AB179" s="16"/>
      <c r="AC179" s="16"/>
      <c r="AD179" s="16"/>
      <c r="AE179" s="0"/>
      <c r="AF179" s="0"/>
      <c r="AG179" s="0"/>
      <c r="AH179" s="0"/>
    </row>
    <row r="180" customFormat="false" ht="15" hidden="false" customHeight="false" outlineLevel="0" collapsed="false">
      <c r="A180" s="0"/>
      <c r="B180" s="0"/>
      <c r="C180" s="0"/>
      <c r="D180" s="0"/>
      <c r="E180" s="0"/>
      <c r="F180" s="0"/>
      <c r="G180" s="0"/>
      <c r="N180" s="0"/>
      <c r="O180" s="273" t="s">
        <v>253</v>
      </c>
      <c r="P180" s="274"/>
      <c r="Q180" s="274"/>
      <c r="R180" s="274"/>
      <c r="S180" s="274"/>
      <c r="T180" s="274"/>
      <c r="U180" s="275"/>
      <c r="V180" s="0"/>
      <c r="W180" s="16"/>
      <c r="X180" s="16"/>
      <c r="Y180" s="16"/>
      <c r="Z180" s="0"/>
      <c r="AA180" s="16"/>
      <c r="AB180" s="16"/>
      <c r="AC180" s="16"/>
      <c r="AD180" s="16"/>
      <c r="AE180" s="0"/>
      <c r="AF180" s="0"/>
      <c r="AG180" s="0"/>
      <c r="AH180" s="0"/>
    </row>
    <row r="181" customFormat="false" ht="15" hidden="false" customHeight="false" outlineLevel="0" collapsed="false">
      <c r="A181" s="0"/>
      <c r="B181" s="0"/>
      <c r="C181" s="0"/>
      <c r="D181" s="0"/>
      <c r="E181" s="0"/>
      <c r="F181" s="0"/>
      <c r="G181" s="0"/>
      <c r="N181" s="0"/>
      <c r="O181" s="5" t="s">
        <v>254</v>
      </c>
      <c r="P181" s="0"/>
      <c r="Q181" s="0"/>
      <c r="R181" s="0"/>
      <c r="S181" s="0"/>
      <c r="T181" s="0"/>
      <c r="U181" s="0"/>
      <c r="V181" s="0"/>
      <c r="W181" s="16"/>
      <c r="X181" s="16"/>
      <c r="Y181" s="16"/>
      <c r="Z181" s="0"/>
      <c r="AA181" s="16"/>
      <c r="AB181" s="16"/>
      <c r="AC181" s="16"/>
      <c r="AD181" s="16"/>
      <c r="AE181" s="0"/>
      <c r="AF181" s="0"/>
      <c r="AG181" s="0"/>
      <c r="AH181" s="0"/>
    </row>
    <row r="182" customFormat="false" ht="15" hidden="false" customHeight="false" outlineLevel="0" collapsed="false">
      <c r="A182" s="0"/>
      <c r="B182" s="0"/>
      <c r="C182" s="0"/>
      <c r="D182" s="0"/>
      <c r="E182" s="0"/>
      <c r="F182" s="0"/>
      <c r="G182" s="0"/>
      <c r="N182" s="0"/>
      <c r="O182" s="0"/>
      <c r="P182" s="0"/>
      <c r="Q182" s="0"/>
      <c r="R182" s="0"/>
      <c r="S182" s="0"/>
      <c r="T182" s="0"/>
      <c r="U182" s="0"/>
      <c r="V182" s="0"/>
      <c r="W182" s="16"/>
      <c r="X182" s="16"/>
      <c r="Y182" s="16"/>
      <c r="Z182" s="0"/>
      <c r="AA182" s="16"/>
      <c r="AB182" s="16"/>
      <c r="AC182" s="16"/>
      <c r="AD182" s="16"/>
      <c r="AE182" s="0"/>
      <c r="AF182" s="0"/>
      <c r="AG182" s="0"/>
      <c r="AH182" s="0"/>
    </row>
    <row r="183" customFormat="false" ht="15" hidden="false" customHeight="false" outlineLevel="0" collapsed="false">
      <c r="A183" s="0"/>
      <c r="B183" s="0"/>
      <c r="C183" s="0"/>
      <c r="D183" s="0"/>
      <c r="E183" s="0"/>
      <c r="F183" s="0"/>
      <c r="G183" s="0"/>
      <c r="N183" s="0"/>
      <c r="O183" s="110" t="s">
        <v>255</v>
      </c>
      <c r="P183" s="112"/>
      <c r="Q183" s="155"/>
      <c r="R183" s="156"/>
      <c r="S183" s="156"/>
      <c r="T183" s="156"/>
      <c r="U183" s="156"/>
      <c r="V183" s="112"/>
      <c r="W183" s="16"/>
      <c r="X183" s="16"/>
      <c r="Y183" s="16"/>
      <c r="Z183" s="0"/>
      <c r="AA183" s="16"/>
      <c r="AB183" s="16"/>
      <c r="AC183" s="16"/>
      <c r="AD183" s="16"/>
      <c r="AE183" s="0"/>
      <c r="AF183" s="0"/>
      <c r="AG183" s="0"/>
      <c r="AH183" s="0"/>
    </row>
    <row r="184" customFormat="false" ht="15" hidden="false" customHeight="false" outlineLevel="0" collapsed="false">
      <c r="A184" s="0"/>
      <c r="B184" s="0"/>
      <c r="C184" s="0"/>
      <c r="D184" s="0"/>
      <c r="E184" s="0"/>
      <c r="F184" s="0"/>
      <c r="G184" s="0"/>
      <c r="N184" s="0"/>
      <c r="O184" s="0"/>
      <c r="P184" s="0"/>
      <c r="Q184" s="0"/>
      <c r="R184" s="0"/>
      <c r="S184" s="0"/>
      <c r="T184" s="0"/>
      <c r="U184" s="0"/>
      <c r="V184" s="0"/>
      <c r="W184" s="16"/>
      <c r="X184" s="16"/>
      <c r="Y184" s="16"/>
      <c r="Z184" s="0"/>
      <c r="AA184" s="16"/>
      <c r="AB184" s="16"/>
      <c r="AC184" s="16"/>
      <c r="AD184" s="16"/>
      <c r="AE184" s="0"/>
      <c r="AF184" s="0"/>
      <c r="AG184" s="0"/>
      <c r="AH184" s="0"/>
    </row>
    <row r="185" customFormat="false" ht="15" hidden="false" customHeight="false" outlineLevel="0" collapsed="false">
      <c r="A185" s="0"/>
      <c r="B185" s="0"/>
      <c r="C185" s="0"/>
      <c r="D185" s="0"/>
      <c r="E185" s="0"/>
      <c r="F185" s="0"/>
      <c r="G185" s="0"/>
      <c r="N185" s="0"/>
      <c r="O185" s="149"/>
      <c r="P185" s="66" t="n">
        <v>2010</v>
      </c>
      <c r="Q185" s="66" t="n">
        <v>2015</v>
      </c>
      <c r="R185" s="66" t="n">
        <v>2020</v>
      </c>
      <c r="S185" s="66" t="n">
        <v>2025</v>
      </c>
      <c r="T185" s="66" t="n">
        <v>2030</v>
      </c>
      <c r="U185" s="67" t="n">
        <v>2035</v>
      </c>
      <c r="V185" s="0"/>
      <c r="W185" s="16"/>
      <c r="X185" s="16"/>
      <c r="Y185" s="16"/>
      <c r="Z185" s="0"/>
      <c r="AA185" s="16"/>
      <c r="AB185" s="16"/>
      <c r="AC185" s="16"/>
      <c r="AD185" s="16"/>
      <c r="AE185" s="0"/>
      <c r="AF185" s="0"/>
      <c r="AG185" s="0"/>
      <c r="AH185" s="0"/>
    </row>
    <row r="186" customFormat="false" ht="15" hidden="false" customHeight="false" outlineLevel="0" collapsed="false">
      <c r="A186" s="0"/>
      <c r="B186" s="0"/>
      <c r="C186" s="0"/>
      <c r="D186" s="0"/>
      <c r="E186" s="0"/>
      <c r="F186" s="0"/>
      <c r="G186" s="0"/>
      <c r="N186" s="0"/>
      <c r="O186" s="152" t="s">
        <v>130</v>
      </c>
      <c r="P186" s="153"/>
      <c r="Q186" s="153"/>
      <c r="R186" s="153"/>
      <c r="S186" s="153"/>
      <c r="T186" s="153"/>
      <c r="U186" s="154"/>
      <c r="V186" s="0"/>
      <c r="W186" s="16"/>
      <c r="X186" s="16"/>
      <c r="Y186" s="16"/>
      <c r="Z186" s="0"/>
      <c r="AA186" s="16"/>
      <c r="AB186" s="16"/>
      <c r="AC186" s="16"/>
      <c r="AD186" s="16"/>
      <c r="AE186" s="0"/>
      <c r="AF186" s="0"/>
      <c r="AG186" s="0"/>
      <c r="AH186" s="0"/>
    </row>
    <row r="187" customFormat="false" ht="15" hidden="false" customHeight="false" outlineLevel="0" collapsed="false">
      <c r="A187" s="0"/>
      <c r="B187" s="0"/>
      <c r="C187" s="0"/>
      <c r="D187" s="0"/>
      <c r="E187" s="0"/>
      <c r="F187" s="0"/>
      <c r="G187" s="0"/>
      <c r="N187" s="0"/>
      <c r="O187" s="152" t="s">
        <v>133</v>
      </c>
      <c r="P187" s="153"/>
      <c r="Q187" s="153"/>
      <c r="R187" s="153"/>
      <c r="S187" s="153"/>
      <c r="T187" s="153"/>
      <c r="U187" s="154"/>
      <c r="V187" s="0"/>
      <c r="W187" s="16"/>
      <c r="X187" s="16"/>
      <c r="Y187" s="16"/>
      <c r="Z187" s="0"/>
      <c r="AA187" s="16"/>
      <c r="AB187" s="16"/>
      <c r="AC187" s="16"/>
      <c r="AD187" s="16"/>
      <c r="AE187" s="0"/>
      <c r="AF187" s="0"/>
      <c r="AG187" s="0"/>
      <c r="AH187" s="0"/>
    </row>
    <row r="188" customFormat="false" ht="15" hidden="false" customHeight="false" outlineLevel="0" collapsed="false">
      <c r="A188" s="0"/>
      <c r="B188" s="0"/>
      <c r="C188" s="0"/>
      <c r="D188" s="0"/>
      <c r="E188" s="0"/>
      <c r="F188" s="0"/>
      <c r="G188" s="0"/>
      <c r="N188" s="0"/>
      <c r="O188" s="0"/>
      <c r="P188" s="0"/>
      <c r="Q188" s="0"/>
      <c r="R188" s="0"/>
      <c r="S188" s="0"/>
      <c r="T188" s="0"/>
      <c r="U188" s="0"/>
      <c r="V188" s="0"/>
      <c r="W188" s="16"/>
      <c r="X188" s="16"/>
      <c r="Y188" s="16"/>
      <c r="Z188" s="0"/>
      <c r="AA188" s="16"/>
      <c r="AB188" s="16"/>
      <c r="AC188" s="16"/>
      <c r="AD188" s="16"/>
      <c r="AE188" s="0"/>
      <c r="AF188" s="0"/>
      <c r="AG188" s="0"/>
      <c r="AH188" s="0"/>
    </row>
    <row r="189" customFormat="false" ht="15" hidden="false" customHeight="false" outlineLevel="0" collapsed="false">
      <c r="A189" s="0"/>
      <c r="B189" s="0"/>
      <c r="C189" s="0"/>
      <c r="D189" s="0"/>
      <c r="E189" s="0"/>
      <c r="F189" s="0"/>
      <c r="G189" s="0"/>
      <c r="N189" s="0"/>
      <c r="O189" s="110" t="s">
        <v>256</v>
      </c>
      <c r="P189" s="160"/>
      <c r="Q189" s="160"/>
      <c r="R189" s="160"/>
      <c r="S189" s="160"/>
      <c r="T189" s="213"/>
      <c r="U189" s="213"/>
      <c r="V189" s="0"/>
      <c r="W189" s="16"/>
      <c r="X189" s="16"/>
      <c r="Y189" s="16"/>
      <c r="Z189" s="0"/>
      <c r="AA189" s="16"/>
      <c r="AB189" s="16"/>
      <c r="AC189" s="16"/>
      <c r="AD189" s="16"/>
      <c r="AE189" s="0"/>
      <c r="AF189" s="0"/>
      <c r="AG189" s="0"/>
      <c r="AH189" s="0"/>
    </row>
    <row r="190" customFormat="false" ht="15" hidden="false" customHeight="false" outlineLevel="0" collapsed="false">
      <c r="A190" s="0"/>
      <c r="B190" s="0"/>
      <c r="C190" s="0"/>
      <c r="D190" s="0"/>
      <c r="E190" s="0"/>
      <c r="F190" s="0"/>
      <c r="G190" s="0"/>
      <c r="N190" s="0"/>
      <c r="O190" s="56"/>
      <c r="P190" s="56"/>
      <c r="Q190" s="56"/>
      <c r="R190" s="56"/>
      <c r="S190" s="56"/>
      <c r="T190" s="56"/>
      <c r="U190" s="56"/>
      <c r="V190" s="0"/>
      <c r="W190" s="0"/>
      <c r="X190" s="0"/>
      <c r="Y190" s="0"/>
      <c r="Z190" s="0"/>
      <c r="AA190" s="0"/>
      <c r="AB190" s="0"/>
      <c r="AC190" s="0"/>
      <c r="AD190" s="0"/>
      <c r="AE190" s="0"/>
      <c r="AF190" s="0"/>
      <c r="AG190" s="0"/>
      <c r="AH190" s="0"/>
    </row>
    <row r="191" customFormat="false" ht="15" hidden="false" customHeight="false" outlineLevel="0" collapsed="false">
      <c r="A191" s="0"/>
      <c r="B191" s="0"/>
      <c r="C191" s="0"/>
      <c r="D191" s="0"/>
      <c r="E191" s="0"/>
      <c r="F191" s="0"/>
      <c r="G191" s="0"/>
      <c r="N191" s="0"/>
      <c r="O191" s="149"/>
      <c r="P191" s="66" t="n">
        <v>2010</v>
      </c>
      <c r="Q191" s="66" t="n">
        <v>2015</v>
      </c>
      <c r="R191" s="66" t="n">
        <v>2020</v>
      </c>
      <c r="S191" s="66" t="n">
        <v>2025</v>
      </c>
      <c r="T191" s="66" t="n">
        <v>2030</v>
      </c>
      <c r="U191" s="67" t="n">
        <v>2035</v>
      </c>
      <c r="V191" s="0"/>
      <c r="W191" s="0"/>
      <c r="X191" s="0"/>
      <c r="Y191" s="16"/>
      <c r="Z191" s="0"/>
      <c r="AA191" s="0"/>
      <c r="AB191" s="0"/>
      <c r="AC191" s="0"/>
      <c r="AD191" s="0"/>
      <c r="AE191" s="0"/>
      <c r="AF191" s="0"/>
      <c r="AG191" s="0"/>
      <c r="AH191" s="0"/>
    </row>
    <row r="192" customFormat="false" ht="15" hidden="false" customHeight="false" outlineLevel="0" collapsed="false">
      <c r="A192" s="0"/>
      <c r="B192" s="0"/>
      <c r="C192" s="0"/>
      <c r="D192" s="0"/>
      <c r="E192" s="0"/>
      <c r="F192" s="0"/>
      <c r="G192" s="0"/>
      <c r="N192" s="0"/>
      <c r="O192" s="152" t="s">
        <v>130</v>
      </c>
      <c r="P192" s="153"/>
      <c r="Q192" s="153"/>
      <c r="R192" s="153"/>
      <c r="S192" s="153"/>
      <c r="T192" s="153"/>
      <c r="U192" s="154"/>
      <c r="V192" s="0"/>
      <c r="W192" s="0"/>
      <c r="X192" s="0"/>
      <c r="Y192" s="16"/>
      <c r="Z192" s="0"/>
      <c r="AA192" s="0"/>
      <c r="AB192" s="0"/>
      <c r="AC192" s="0"/>
      <c r="AD192" s="0"/>
      <c r="AE192" s="0"/>
      <c r="AF192" s="0"/>
      <c r="AG192" s="0"/>
      <c r="AH192" s="0"/>
    </row>
    <row r="193" customFormat="false" ht="15" hidden="false" customHeight="false" outlineLevel="0" collapsed="false">
      <c r="A193" s="0"/>
      <c r="B193" s="0"/>
      <c r="C193" s="0"/>
      <c r="D193" s="0"/>
      <c r="E193" s="0"/>
      <c r="F193" s="0"/>
      <c r="G193" s="0"/>
      <c r="N193" s="0"/>
      <c r="O193" s="152" t="s">
        <v>133</v>
      </c>
      <c r="P193" s="153"/>
      <c r="Q193" s="153"/>
      <c r="R193" s="153"/>
      <c r="S193" s="153"/>
      <c r="T193" s="153"/>
      <c r="U193" s="154"/>
      <c r="V193" s="0"/>
      <c r="W193" s="0"/>
      <c r="X193" s="0"/>
      <c r="Y193" s="16"/>
      <c r="Z193" s="0"/>
      <c r="AA193" s="0"/>
      <c r="AB193" s="0"/>
      <c r="AC193" s="0"/>
      <c r="AD193" s="0"/>
      <c r="AE193" s="0"/>
      <c r="AF193" s="0"/>
      <c r="AG193" s="0"/>
      <c r="AH193" s="0"/>
    </row>
    <row r="194" customFormat="false" ht="15" hidden="false" customHeight="false" outlineLevel="0" collapsed="false">
      <c r="A194" s="0"/>
      <c r="B194" s="0"/>
      <c r="C194" s="0"/>
      <c r="D194" s="0"/>
      <c r="E194" s="0"/>
      <c r="F194" s="0"/>
      <c r="G194" s="0"/>
      <c r="N194" s="0"/>
      <c r="O194" s="183"/>
      <c r="P194" s="213"/>
      <c r="Q194" s="213"/>
      <c r="R194" s="213"/>
      <c r="S194" s="213"/>
      <c r="T194" s="213"/>
      <c r="U194" s="213"/>
      <c r="V194" s="0"/>
      <c r="W194" s="0"/>
      <c r="X194" s="16"/>
      <c r="Y194" s="16"/>
      <c r="Z194" s="0"/>
      <c r="AA194" s="16"/>
      <c r="AB194" s="16"/>
      <c r="AC194" s="16"/>
      <c r="AD194" s="16"/>
      <c r="AE194" s="16"/>
      <c r="AF194" s="16"/>
      <c r="AG194" s="16"/>
      <c r="AH194" s="16"/>
    </row>
    <row r="195" customFormat="false" ht="15" hidden="false" customHeight="false" outlineLevel="0" collapsed="false">
      <c r="A195" s="0"/>
      <c r="B195" s="0"/>
      <c r="C195" s="0"/>
      <c r="D195" s="0"/>
      <c r="E195" s="0"/>
      <c r="F195" s="0"/>
      <c r="G195" s="0"/>
      <c r="N195" s="0"/>
      <c r="O195" s="183"/>
      <c r="P195" s="213"/>
      <c r="Q195" s="213"/>
      <c r="R195" s="213"/>
      <c r="S195" s="213"/>
      <c r="T195" s="213"/>
      <c r="U195" s="213"/>
      <c r="V195" s="0"/>
      <c r="W195" s="0"/>
      <c r="X195" s="16"/>
      <c r="Y195" s="16"/>
      <c r="Z195" s="0"/>
      <c r="AA195" s="16"/>
      <c r="AB195" s="16"/>
      <c r="AC195" s="16"/>
      <c r="AD195" s="16"/>
      <c r="AE195" s="16"/>
      <c r="AF195" s="16"/>
      <c r="AG195" s="16"/>
      <c r="AH195" s="16"/>
    </row>
    <row r="196" customFormat="false" ht="15" hidden="false" customHeight="false" outlineLevel="0" collapsed="false">
      <c r="A196" s="0"/>
      <c r="B196" s="0"/>
      <c r="C196" s="0"/>
      <c r="D196" s="0"/>
      <c r="E196" s="0"/>
      <c r="F196" s="0"/>
      <c r="G196" s="0"/>
      <c r="N196" s="0"/>
      <c r="O196" s="276" t="s">
        <v>257</v>
      </c>
      <c r="P196" s="213"/>
      <c r="Q196" s="213"/>
      <c r="R196" s="213"/>
      <c r="S196" s="213"/>
      <c r="T196" s="213"/>
      <c r="U196" s="213"/>
      <c r="V196" s="0"/>
      <c r="W196" s="0"/>
      <c r="X196" s="16"/>
      <c r="Y196" s="16"/>
      <c r="Z196" s="0"/>
      <c r="AA196" s="16"/>
      <c r="AB196" s="16"/>
      <c r="AC196" s="16"/>
      <c r="AD196" s="16"/>
      <c r="AE196" s="16"/>
      <c r="AF196" s="16"/>
      <c r="AG196" s="16"/>
      <c r="AH196" s="16"/>
    </row>
    <row r="197" customFormat="false" ht="15" hidden="false" customHeight="false" outlineLevel="0" collapsed="false">
      <c r="A197" s="0"/>
      <c r="B197" s="0"/>
      <c r="C197" s="0"/>
      <c r="D197" s="0"/>
      <c r="E197" s="0"/>
      <c r="F197" s="0"/>
      <c r="G197" s="0"/>
      <c r="N197" s="0"/>
      <c r="O197" s="213"/>
      <c r="P197" s="213"/>
      <c r="Q197" s="213"/>
      <c r="R197" s="213"/>
      <c r="S197" s="213"/>
      <c r="T197" s="213"/>
      <c r="U197" s="213"/>
      <c r="V197" s="0"/>
      <c r="W197" s="0"/>
      <c r="X197" s="0"/>
      <c r="Y197" s="0"/>
      <c r="Z197" s="0"/>
      <c r="AA197" s="0"/>
      <c r="AB197" s="0"/>
      <c r="AC197" s="0"/>
      <c r="AD197" s="0"/>
      <c r="AE197" s="0"/>
      <c r="AF197" s="16"/>
      <c r="AG197" s="16"/>
      <c r="AH197" s="16"/>
    </row>
    <row r="198" customFormat="false" ht="15.75" hidden="false" customHeight="false" outlineLevel="0" collapsed="false">
      <c r="A198" s="0"/>
      <c r="B198" s="0"/>
      <c r="C198" s="0"/>
      <c r="D198" s="0"/>
      <c r="E198" s="0"/>
      <c r="F198" s="0"/>
      <c r="G198" s="0"/>
      <c r="N198" s="0"/>
      <c r="O198" s="121" t="s">
        <v>258</v>
      </c>
      <c r="P198" s="213"/>
      <c r="Q198" s="213"/>
      <c r="R198" s="213"/>
      <c r="S198" s="213"/>
      <c r="T198" s="213"/>
      <c r="U198" s="213"/>
      <c r="V198" s="0"/>
      <c r="W198" s="0"/>
      <c r="X198" s="16"/>
      <c r="Y198" s="16"/>
      <c r="Z198" s="0"/>
      <c r="AA198" s="16"/>
      <c r="AB198" s="16"/>
      <c r="AC198" s="16"/>
      <c r="AD198" s="16"/>
      <c r="AE198" s="16"/>
      <c r="AF198" s="16"/>
      <c r="AG198" s="16"/>
      <c r="AH198" s="16"/>
    </row>
    <row r="199" customFormat="false" ht="15" hidden="false" customHeight="false" outlineLevel="0" collapsed="false">
      <c r="A199" s="0"/>
      <c r="B199" s="0"/>
      <c r="C199" s="0"/>
      <c r="D199" s="0"/>
      <c r="E199" s="0"/>
      <c r="F199" s="0"/>
      <c r="G199" s="0"/>
      <c r="N199" s="0"/>
      <c r="O199" s="0"/>
      <c r="P199" s="0"/>
      <c r="Q199" s="0"/>
      <c r="R199" s="0"/>
      <c r="S199" s="0"/>
      <c r="T199" s="0"/>
      <c r="U199" s="0"/>
      <c r="V199" s="0"/>
      <c r="W199" s="0"/>
      <c r="X199" s="16"/>
      <c r="Y199" s="16"/>
      <c r="Z199" s="0"/>
      <c r="AA199" s="16"/>
      <c r="AB199" s="16"/>
      <c r="AC199" s="16"/>
      <c r="AD199" s="16"/>
      <c r="AE199" s="16"/>
      <c r="AF199" s="16"/>
      <c r="AG199" s="16"/>
      <c r="AH199" s="16"/>
    </row>
    <row r="200" customFormat="false" ht="15" hidden="false" customHeight="false" outlineLevel="0" collapsed="false">
      <c r="A200" s="0"/>
      <c r="B200" s="0"/>
      <c r="C200" s="0"/>
      <c r="D200" s="0"/>
      <c r="E200" s="0"/>
      <c r="F200" s="0"/>
      <c r="G200" s="0"/>
      <c r="N200" s="0"/>
      <c r="O200" s="10" t="s">
        <v>166</v>
      </c>
      <c r="P200" s="0"/>
      <c r="Q200" s="0"/>
      <c r="R200" s="0"/>
      <c r="S200" s="0"/>
      <c r="T200" s="0"/>
      <c r="U200" s="0"/>
      <c r="V200" s="0"/>
      <c r="W200" s="0"/>
      <c r="X200" s="110" t="s">
        <v>259</v>
      </c>
      <c r="Y200" s="112"/>
      <c r="Z200" s="112"/>
      <c r="AA200" s="112"/>
      <c r="AB200" s="112"/>
      <c r="AC200" s="112"/>
      <c r="AD200" s="5"/>
      <c r="AE200" s="16"/>
      <c r="AF200" s="16"/>
      <c r="AG200" s="16"/>
      <c r="AH200" s="16"/>
    </row>
    <row r="201" customFormat="false" ht="15" hidden="false" customHeight="false" outlineLevel="0" collapsed="false">
      <c r="A201" s="0"/>
      <c r="B201" s="0"/>
      <c r="C201" s="0"/>
      <c r="D201" s="0"/>
      <c r="E201" s="0"/>
      <c r="F201" s="0"/>
      <c r="G201" s="0"/>
      <c r="N201" s="0"/>
      <c r="O201" s="0"/>
      <c r="P201" s="0"/>
      <c r="Q201" s="0"/>
      <c r="R201" s="0"/>
      <c r="S201" s="0"/>
      <c r="T201" s="0"/>
      <c r="U201" s="0"/>
      <c r="V201" s="0"/>
      <c r="W201" s="0"/>
      <c r="X201" s="0"/>
      <c r="Y201" s="0"/>
      <c r="Z201" s="5"/>
      <c r="AA201" s="5"/>
      <c r="AB201" s="5"/>
      <c r="AC201" s="5"/>
      <c r="AD201" s="5"/>
      <c r="AE201" s="16"/>
      <c r="AF201" s="16"/>
      <c r="AG201" s="16"/>
      <c r="AH201" s="16"/>
    </row>
    <row r="202" customFormat="false" ht="15" hidden="false" customHeight="false" outlineLevel="0" collapsed="false">
      <c r="A202" s="0"/>
      <c r="B202" s="0"/>
      <c r="C202" s="0"/>
      <c r="D202" s="0"/>
      <c r="E202" s="0"/>
      <c r="F202" s="0"/>
      <c r="G202" s="0"/>
      <c r="N202" s="0"/>
      <c r="O202" s="204"/>
      <c r="P202" s="205" t="n">
        <v>2010</v>
      </c>
      <c r="Q202" s="205" t="n">
        <v>2015</v>
      </c>
      <c r="R202" s="205" t="n">
        <v>2020</v>
      </c>
      <c r="S202" s="205" t="n">
        <v>2025</v>
      </c>
      <c r="T202" s="205" t="n">
        <v>2030</v>
      </c>
      <c r="U202" s="206" t="n">
        <v>2035</v>
      </c>
      <c r="V202" s="0"/>
      <c r="W202" s="0"/>
      <c r="X202" s="204"/>
      <c r="Y202" s="205" t="n">
        <v>2010</v>
      </c>
      <c r="Z202" s="205" t="n">
        <v>2015</v>
      </c>
      <c r="AA202" s="205" t="n">
        <v>2020</v>
      </c>
      <c r="AB202" s="205" t="n">
        <v>2025</v>
      </c>
      <c r="AC202" s="205" t="n">
        <v>2030</v>
      </c>
      <c r="AD202" s="206" t="n">
        <v>2035</v>
      </c>
      <c r="AE202" s="16"/>
      <c r="AF202" s="16"/>
      <c r="AG202" s="16"/>
      <c r="AH202" s="16"/>
    </row>
    <row r="203" customFormat="false" ht="15" hidden="false" customHeight="false" outlineLevel="0" collapsed="false">
      <c r="A203" s="0"/>
      <c r="B203" s="0"/>
      <c r="C203" s="0"/>
      <c r="D203" s="0"/>
      <c r="E203" s="0"/>
      <c r="F203" s="0"/>
      <c r="G203" s="0"/>
      <c r="N203" s="0"/>
      <c r="O203" s="207" t="s">
        <v>167</v>
      </c>
      <c r="P203" s="126" t="n">
        <v>6.2</v>
      </c>
      <c r="Q203" s="126" t="n">
        <v>5.8</v>
      </c>
      <c r="R203" s="131" t="n">
        <f aca="false">Q203*'Détail Transport'!E41</f>
        <v>5.05385276885025</v>
      </c>
      <c r="S203" s="131" t="n">
        <f aca="false">R203*'Détail Transport'!F41</f>
        <v>4.9970741018464</v>
      </c>
      <c r="T203" s="131" t="n">
        <f aca="false">S203*'Détail Transport'!G41</f>
        <v>4.95978250407143</v>
      </c>
      <c r="U203" s="132" t="n">
        <f aca="false">T203*'Détail Transport'!H41</f>
        <v>4.89452220796523</v>
      </c>
      <c r="V203" s="0"/>
      <c r="W203" s="0"/>
      <c r="X203" s="277" t="s">
        <v>130</v>
      </c>
      <c r="Y203" s="278"/>
      <c r="Z203" s="278"/>
      <c r="AA203" s="279"/>
      <c r="AB203" s="279"/>
      <c r="AC203" s="279"/>
      <c r="AD203" s="280"/>
      <c r="AE203" s="16"/>
      <c r="AF203" s="16"/>
      <c r="AG203" s="16"/>
      <c r="AH203" s="16"/>
    </row>
    <row r="204" customFormat="false" ht="15" hidden="false" customHeight="false" outlineLevel="0" collapsed="false">
      <c r="A204" s="0"/>
      <c r="B204" s="0"/>
      <c r="C204" s="0"/>
      <c r="D204" s="0"/>
      <c r="E204" s="0"/>
      <c r="F204" s="0"/>
      <c r="G204" s="0"/>
      <c r="N204" s="0"/>
      <c r="O204" s="207" t="s">
        <v>168</v>
      </c>
      <c r="P204" s="126" t="n">
        <v>5.4</v>
      </c>
      <c r="Q204" s="126" t="n">
        <v>5.1</v>
      </c>
      <c r="R204" s="131" t="n">
        <f aca="false">Q204*'Détail Transport'!E38</f>
        <v>4.62475931105626</v>
      </c>
      <c r="S204" s="131" t="n">
        <f aca="false">R204*'Détail Transport'!F38</f>
        <v>4.49669621589084</v>
      </c>
      <c r="T204" s="131" t="n">
        <f aca="false">S204*'Détail Transport'!G38</f>
        <v>4.41095412702852</v>
      </c>
      <c r="U204" s="132" t="n">
        <f aca="false">T204*'Détail Transport'!H38</f>
        <v>4.30615824064123</v>
      </c>
      <c r="V204" s="0"/>
      <c r="W204" s="0"/>
      <c r="X204" s="277" t="s">
        <v>131</v>
      </c>
      <c r="Y204" s="278"/>
      <c r="Z204" s="278"/>
      <c r="AA204" s="279"/>
      <c r="AB204" s="279"/>
      <c r="AC204" s="279"/>
      <c r="AD204" s="280"/>
      <c r="AE204" s="16"/>
      <c r="AF204" s="16"/>
      <c r="AG204" s="16"/>
      <c r="AH204" s="16"/>
    </row>
    <row r="205" customFormat="false" ht="15" hidden="false" customHeight="false" outlineLevel="0" collapsed="false">
      <c r="A205" s="0"/>
      <c r="B205" s="0"/>
      <c r="C205" s="0"/>
      <c r="D205" s="0"/>
      <c r="E205" s="0"/>
      <c r="F205" s="0"/>
      <c r="G205" s="0"/>
      <c r="N205" s="0"/>
      <c r="O205" s="277" t="s">
        <v>132</v>
      </c>
      <c r="P205" s="278"/>
      <c r="Q205" s="278"/>
      <c r="R205" s="279"/>
      <c r="S205" s="279"/>
      <c r="T205" s="279"/>
      <c r="U205" s="280"/>
      <c r="V205" s="0"/>
      <c r="W205" s="0"/>
      <c r="X205" s="277" t="s">
        <v>132</v>
      </c>
      <c r="Y205" s="278"/>
      <c r="Z205" s="278"/>
      <c r="AA205" s="279"/>
      <c r="AB205" s="279"/>
      <c r="AC205" s="279"/>
      <c r="AD205" s="280"/>
      <c r="AE205" s="16"/>
      <c r="AF205" s="16"/>
      <c r="AG205" s="16"/>
      <c r="AH205" s="16"/>
    </row>
    <row r="206" customFormat="false" ht="15" hidden="false" customHeight="false" outlineLevel="0" collapsed="false">
      <c r="A206" s="0"/>
      <c r="B206" s="0"/>
      <c r="C206" s="0"/>
      <c r="D206" s="0"/>
      <c r="E206" s="0"/>
      <c r="F206" s="0"/>
      <c r="G206" s="0"/>
      <c r="N206" s="0"/>
      <c r="O206" s="281" t="s">
        <v>260</v>
      </c>
      <c r="P206" s="282" t="n">
        <v>17.8</v>
      </c>
      <c r="Q206" s="282" t="n">
        <v>17.8</v>
      </c>
      <c r="R206" s="283" t="n">
        <f aca="false">Q206*0.995^5</f>
        <v>17.3594278055694</v>
      </c>
      <c r="S206" s="283" t="n">
        <f aca="false">R206*0.995^5</f>
        <v>16.9297603222907</v>
      </c>
      <c r="T206" s="283" t="n">
        <f aca="false">S206*0.995^5</f>
        <v>16.5107276449662</v>
      </c>
      <c r="U206" s="284" t="n">
        <f aca="false">T206*0.995^5</f>
        <v>16.1020665488882</v>
      </c>
      <c r="V206" s="0"/>
      <c r="W206" s="0"/>
      <c r="X206" s="277" t="s">
        <v>261</v>
      </c>
      <c r="Y206" s="278"/>
      <c r="Z206" s="278"/>
      <c r="AA206" s="279"/>
      <c r="AB206" s="279"/>
      <c r="AC206" s="279"/>
      <c r="AD206" s="280"/>
      <c r="AE206" s="16"/>
      <c r="AF206" s="16"/>
      <c r="AG206" s="16"/>
      <c r="AH206" s="16"/>
    </row>
    <row r="207" customFormat="false" ht="15" hidden="false" customHeight="false" outlineLevel="0" collapsed="false">
      <c r="A207" s="0"/>
      <c r="B207" s="0"/>
      <c r="C207" s="0"/>
      <c r="D207" s="0"/>
      <c r="E207" s="0"/>
      <c r="F207" s="0"/>
      <c r="G207" s="0"/>
      <c r="N207" s="0"/>
      <c r="O207" s="277" t="s">
        <v>262</v>
      </c>
      <c r="P207" s="278"/>
      <c r="Q207" s="278"/>
      <c r="R207" s="279"/>
      <c r="S207" s="279"/>
      <c r="T207" s="279"/>
      <c r="U207" s="280"/>
      <c r="V207" s="0"/>
      <c r="W207" s="0"/>
      <c r="X207" s="277" t="s">
        <v>262</v>
      </c>
      <c r="Y207" s="278"/>
      <c r="Z207" s="278"/>
      <c r="AA207" s="279"/>
      <c r="AB207" s="279"/>
      <c r="AC207" s="279"/>
      <c r="AD207" s="280"/>
      <c r="AE207" s="16"/>
      <c r="AF207" s="16"/>
      <c r="AG207" s="16"/>
      <c r="AH207" s="16"/>
    </row>
    <row r="208" customFormat="false" ht="15" hidden="false" customHeight="false" outlineLevel="0" collapsed="false">
      <c r="A208" s="0"/>
      <c r="B208" s="0"/>
      <c r="C208" s="0"/>
      <c r="D208" s="0"/>
      <c r="E208" s="0"/>
      <c r="F208" s="0"/>
      <c r="G208" s="0"/>
      <c r="N208" s="0"/>
      <c r="O208" s="277" t="s">
        <v>263</v>
      </c>
      <c r="P208" s="278"/>
      <c r="Q208" s="278"/>
      <c r="R208" s="279"/>
      <c r="S208" s="279"/>
      <c r="T208" s="279"/>
      <c r="U208" s="280"/>
      <c r="V208" s="0"/>
      <c r="W208" s="0"/>
      <c r="X208" s="277" t="s">
        <v>263</v>
      </c>
      <c r="Y208" s="278"/>
      <c r="Z208" s="278"/>
      <c r="AA208" s="279"/>
      <c r="AB208" s="279"/>
      <c r="AC208" s="279"/>
      <c r="AD208" s="280"/>
      <c r="AE208" s="16"/>
      <c r="AF208" s="16"/>
      <c r="AG208" s="16"/>
      <c r="AH208" s="16"/>
    </row>
    <row r="209" customFormat="false" ht="15" hidden="false" customHeight="false" outlineLevel="0" collapsed="false">
      <c r="A209" s="0"/>
      <c r="B209" s="0"/>
      <c r="C209" s="0"/>
      <c r="D209" s="0"/>
      <c r="E209" s="0"/>
      <c r="F209" s="0"/>
      <c r="G209" s="0"/>
      <c r="N209" s="0"/>
      <c r="O209" s="277" t="s">
        <v>135</v>
      </c>
      <c r="P209" s="278"/>
      <c r="Q209" s="278"/>
      <c r="R209" s="279"/>
      <c r="S209" s="279"/>
      <c r="T209" s="279"/>
      <c r="U209" s="280"/>
      <c r="V209" s="0"/>
      <c r="W209" s="0"/>
      <c r="X209" s="277" t="s">
        <v>135</v>
      </c>
      <c r="Y209" s="278"/>
      <c r="Z209" s="278"/>
      <c r="AA209" s="279"/>
      <c r="AB209" s="279"/>
      <c r="AC209" s="279"/>
      <c r="AD209" s="280"/>
      <c r="AE209" s="16"/>
      <c r="AF209" s="16"/>
      <c r="AG209" s="16"/>
      <c r="AH209" s="16"/>
    </row>
    <row r="210" customFormat="false" ht="15" hidden="false" customHeight="false" outlineLevel="0" collapsed="false">
      <c r="A210" s="0"/>
      <c r="B210" s="0"/>
      <c r="C210" s="0"/>
      <c r="D210" s="0"/>
      <c r="E210" s="0"/>
      <c r="F210" s="0"/>
      <c r="G210" s="0"/>
      <c r="N210" s="0"/>
      <c r="O210" s="277" t="s">
        <v>136</v>
      </c>
      <c r="P210" s="278"/>
      <c r="Q210" s="278"/>
      <c r="R210" s="279"/>
      <c r="S210" s="279"/>
      <c r="T210" s="279"/>
      <c r="U210" s="280"/>
      <c r="V210" s="0"/>
      <c r="W210" s="0"/>
      <c r="X210" s="277" t="s">
        <v>136</v>
      </c>
      <c r="Y210" s="278"/>
      <c r="Z210" s="278"/>
      <c r="AA210" s="279"/>
      <c r="AB210" s="279"/>
      <c r="AC210" s="279"/>
      <c r="AD210" s="280"/>
      <c r="AE210" s="16"/>
      <c r="AF210" s="16"/>
      <c r="AG210" s="16"/>
      <c r="AH210" s="16"/>
    </row>
    <row r="211" customFormat="false" ht="15" hidden="false" customHeight="false" outlineLevel="0" collapsed="false">
      <c r="A211" s="0"/>
      <c r="B211" s="0"/>
      <c r="C211" s="0"/>
      <c r="D211" s="0"/>
      <c r="E211" s="0"/>
      <c r="F211" s="0"/>
      <c r="G211" s="0"/>
      <c r="N211" s="0"/>
      <c r="O211" s="5" t="s">
        <v>264</v>
      </c>
      <c r="P211" s="5" t="s">
        <v>138</v>
      </c>
      <c r="Q211" s="285"/>
      <c r="R211" s="285"/>
      <c r="S211" s="285"/>
      <c r="T211" s="285"/>
      <c r="U211" s="285"/>
      <c r="V211" s="0"/>
      <c r="W211" s="0"/>
      <c r="X211" s="16" t="s">
        <v>264</v>
      </c>
      <c r="Y211" s="16"/>
      <c r="Z211" s="0"/>
      <c r="AA211" s="16"/>
      <c r="AB211" s="16"/>
      <c r="AC211" s="16"/>
      <c r="AD211" s="16"/>
      <c r="AE211" s="16"/>
      <c r="AF211" s="16"/>
      <c r="AG211" s="16"/>
      <c r="AH211" s="16"/>
    </row>
    <row r="212" customFormat="false" ht="15" hidden="false" customHeight="false" outlineLevel="0" collapsed="false">
      <c r="A212" s="0"/>
      <c r="B212" s="0"/>
      <c r="C212" s="0"/>
      <c r="D212" s="0"/>
      <c r="E212" s="0"/>
      <c r="F212" s="0"/>
      <c r="G212" s="0"/>
      <c r="N212" s="0"/>
      <c r="O212" s="16"/>
      <c r="P212" s="16"/>
      <c r="Q212" s="56"/>
      <c r="R212" s="56"/>
      <c r="S212" s="56"/>
      <c r="T212" s="56"/>
      <c r="U212" s="56"/>
      <c r="V212" s="0"/>
      <c r="W212" s="0"/>
      <c r="X212" s="16"/>
      <c r="Y212" s="16"/>
      <c r="Z212" s="0"/>
      <c r="AA212" s="16"/>
      <c r="AB212" s="16"/>
      <c r="AC212" s="16"/>
      <c r="AD212" s="16"/>
      <c r="AE212" s="16"/>
      <c r="AF212" s="16"/>
      <c r="AG212" s="16"/>
      <c r="AH212" s="16"/>
    </row>
    <row r="213" customFormat="false" ht="15" hidden="false" customHeight="false" outlineLevel="0" collapsed="false">
      <c r="A213" s="0"/>
      <c r="B213" s="0"/>
      <c r="C213" s="0"/>
      <c r="D213" s="0"/>
      <c r="E213" s="0"/>
      <c r="F213" s="0"/>
      <c r="G213" s="0"/>
      <c r="N213" s="0"/>
      <c r="O213" s="110" t="s">
        <v>265</v>
      </c>
      <c r="P213" s="112"/>
      <c r="Q213" s="112"/>
      <c r="R213" s="112"/>
      <c r="S213" s="112"/>
      <c r="T213" s="112"/>
      <c r="U213" s="112"/>
      <c r="V213" s="0"/>
      <c r="W213" s="0"/>
      <c r="X213" s="110" t="s">
        <v>266</v>
      </c>
      <c r="Y213" s="112"/>
      <c r="Z213" s="112"/>
      <c r="AA213" s="112"/>
      <c r="AB213" s="112"/>
      <c r="AC213" s="112"/>
      <c r="AD213" s="112"/>
      <c r="AE213" s="16"/>
      <c r="AF213" s="16"/>
      <c r="AG213" s="16"/>
      <c r="AH213" s="16"/>
    </row>
    <row r="214" customFormat="false" ht="15" hidden="false" customHeight="false" outlineLevel="0" collapsed="false">
      <c r="A214" s="0"/>
      <c r="B214" s="0"/>
      <c r="C214" s="0"/>
      <c r="D214" s="0"/>
      <c r="E214" s="0"/>
      <c r="F214" s="0"/>
      <c r="G214" s="0"/>
      <c r="N214" s="0"/>
      <c r="O214" s="0"/>
      <c r="P214" s="0"/>
      <c r="Q214" s="0"/>
      <c r="R214" s="0"/>
      <c r="S214" s="0"/>
      <c r="T214" s="0"/>
      <c r="U214" s="0"/>
      <c r="V214" s="0"/>
      <c r="W214" s="0"/>
      <c r="X214" s="0"/>
      <c r="Y214" s="0"/>
      <c r="Z214" s="5"/>
      <c r="AA214" s="5"/>
      <c r="AB214" s="5"/>
      <c r="AC214" s="5"/>
      <c r="AD214" s="5"/>
      <c r="AE214" s="16"/>
      <c r="AF214" s="0"/>
    </row>
    <row r="215" customFormat="false" ht="15" hidden="false" customHeight="false" outlineLevel="0" collapsed="false">
      <c r="A215" s="0"/>
      <c r="B215" s="0"/>
      <c r="C215" s="0"/>
      <c r="D215" s="0"/>
      <c r="E215" s="0"/>
      <c r="F215" s="0"/>
      <c r="G215" s="0"/>
      <c r="N215" s="0"/>
      <c r="O215" s="204"/>
      <c r="P215" s="205" t="n">
        <v>2010</v>
      </c>
      <c r="Q215" s="205" t="n">
        <v>2015</v>
      </c>
      <c r="R215" s="205" t="n">
        <v>2020</v>
      </c>
      <c r="S215" s="205" t="n">
        <v>2025</v>
      </c>
      <c r="T215" s="205" t="n">
        <v>2030</v>
      </c>
      <c r="U215" s="206" t="n">
        <v>2035</v>
      </c>
      <c r="V215" s="0"/>
      <c r="W215" s="0"/>
      <c r="X215" s="204"/>
      <c r="Y215" s="205" t="n">
        <v>2010</v>
      </c>
      <c r="Z215" s="205" t="n">
        <v>2015</v>
      </c>
      <c r="AA215" s="205" t="n">
        <v>2020</v>
      </c>
      <c r="AB215" s="205" t="n">
        <v>2025</v>
      </c>
      <c r="AC215" s="205" t="n">
        <v>2030</v>
      </c>
      <c r="AD215" s="206" t="n">
        <v>2035</v>
      </c>
      <c r="AE215" s="0"/>
      <c r="AF215" s="0"/>
    </row>
    <row r="216" customFormat="false" ht="15" hidden="false" customHeight="false" outlineLevel="0" collapsed="false">
      <c r="A216" s="0"/>
      <c r="B216" s="0"/>
      <c r="C216" s="0"/>
      <c r="D216" s="0"/>
      <c r="E216" s="0"/>
      <c r="F216" s="0"/>
      <c r="G216" s="0"/>
      <c r="N216" s="0"/>
      <c r="O216" s="277" t="s">
        <v>167</v>
      </c>
      <c r="P216" s="278" t="n">
        <v>6.2</v>
      </c>
      <c r="Q216" s="278" t="n">
        <v>5.8</v>
      </c>
      <c r="R216" s="279" t="n">
        <f aca="false">Q216*'Détail Transport'!E53</f>
        <v>0</v>
      </c>
      <c r="S216" s="279" t="n">
        <f aca="false">R216*'Détail Transport'!F53</f>
        <v>0</v>
      </c>
      <c r="T216" s="279" t="n">
        <f aca="false">S216*'Détail Transport'!G53</f>
        <v>0</v>
      </c>
      <c r="U216" s="280" t="n">
        <f aca="false">T216*'Détail Transport'!H53</f>
        <v>0</v>
      </c>
      <c r="V216" s="0"/>
      <c r="W216" s="0"/>
      <c r="X216" s="277" t="s">
        <v>130</v>
      </c>
      <c r="Y216" s="278"/>
      <c r="Z216" s="278"/>
      <c r="AA216" s="279"/>
      <c r="AB216" s="279"/>
      <c r="AC216" s="279"/>
      <c r="AD216" s="280"/>
      <c r="AE216" s="0"/>
      <c r="AF216" s="0"/>
    </row>
    <row r="217" customFormat="false" ht="15" hidden="false" customHeight="false" outlineLevel="0" collapsed="false">
      <c r="A217" s="0"/>
      <c r="B217" s="0"/>
      <c r="C217" s="0"/>
      <c r="D217" s="0"/>
      <c r="E217" s="0"/>
      <c r="F217" s="0"/>
      <c r="G217" s="0"/>
      <c r="N217" s="0"/>
      <c r="O217" s="277" t="s">
        <v>168</v>
      </c>
      <c r="P217" s="278" t="n">
        <v>5.4</v>
      </c>
      <c r="Q217" s="278" t="n">
        <v>5.1</v>
      </c>
      <c r="R217" s="279" t="n">
        <f aca="false">Q217*'Détail Transport'!E50</f>
        <v>0</v>
      </c>
      <c r="S217" s="279" t="n">
        <f aca="false">R217*'Détail Transport'!F50</f>
        <v>0</v>
      </c>
      <c r="T217" s="279" t="n">
        <f aca="false">S217*'Détail Transport'!G50</f>
        <v>0</v>
      </c>
      <c r="U217" s="280" t="n">
        <f aca="false">T217*'Détail Transport'!H50</f>
        <v>0</v>
      </c>
      <c r="V217" s="0"/>
      <c r="W217" s="0"/>
      <c r="X217" s="277" t="s">
        <v>131</v>
      </c>
      <c r="Y217" s="278"/>
      <c r="Z217" s="278"/>
      <c r="AA217" s="279"/>
      <c r="AB217" s="279"/>
      <c r="AC217" s="279"/>
      <c r="AD217" s="280"/>
      <c r="AE217" s="0"/>
      <c r="AF217" s="0"/>
    </row>
    <row r="218" customFormat="false" ht="15" hidden="false" customHeight="false" outlineLevel="0" collapsed="false">
      <c r="A218" s="0"/>
      <c r="B218" s="0"/>
      <c r="C218" s="0"/>
      <c r="D218" s="0"/>
      <c r="E218" s="0"/>
      <c r="F218" s="0"/>
      <c r="G218" s="0"/>
      <c r="N218" s="0"/>
      <c r="O218" s="277" t="s">
        <v>132</v>
      </c>
      <c r="P218" s="278"/>
      <c r="Q218" s="278"/>
      <c r="R218" s="279"/>
      <c r="S218" s="279"/>
      <c r="T218" s="279"/>
      <c r="U218" s="280"/>
      <c r="V218" s="0"/>
      <c r="W218" s="0"/>
      <c r="X218" s="277" t="s">
        <v>132</v>
      </c>
      <c r="Y218" s="278"/>
      <c r="Z218" s="278"/>
      <c r="AA218" s="279"/>
      <c r="AB218" s="279"/>
      <c r="AC218" s="279"/>
      <c r="AD218" s="280"/>
      <c r="AE218" s="0"/>
      <c r="AF218" s="0"/>
    </row>
    <row r="219" customFormat="false" ht="15" hidden="false" customHeight="false" outlineLevel="0" collapsed="false">
      <c r="A219" s="0"/>
      <c r="B219" s="0"/>
      <c r="C219" s="0"/>
      <c r="D219" s="0"/>
      <c r="E219" s="0"/>
      <c r="F219" s="0"/>
      <c r="G219" s="0"/>
      <c r="N219" s="0"/>
      <c r="O219" s="277" t="s">
        <v>260</v>
      </c>
      <c r="P219" s="278" t="n">
        <v>17.8</v>
      </c>
      <c r="Q219" s="278" t="n">
        <v>17.8</v>
      </c>
      <c r="R219" s="279" t="n">
        <f aca="false">Q219*0.995^5</f>
        <v>17.3594278055694</v>
      </c>
      <c r="S219" s="279" t="n">
        <f aca="false">R219*0.995^5</f>
        <v>16.9297603222907</v>
      </c>
      <c r="T219" s="279" t="n">
        <f aca="false">S219*0.995^5</f>
        <v>16.5107276449662</v>
      </c>
      <c r="U219" s="280" t="n">
        <f aca="false">T219*0.995^5</f>
        <v>16.1020665488882</v>
      </c>
      <c r="V219" s="0"/>
      <c r="W219" s="0"/>
      <c r="X219" s="277" t="s">
        <v>261</v>
      </c>
      <c r="Y219" s="278"/>
      <c r="Z219" s="278"/>
      <c r="AA219" s="279"/>
      <c r="AB219" s="279"/>
      <c r="AC219" s="279"/>
      <c r="AD219" s="280"/>
      <c r="AE219" s="0"/>
      <c r="AF219" s="0"/>
    </row>
    <row r="220" customFormat="false" ht="15" hidden="false" customHeight="false" outlineLevel="0" collapsed="false">
      <c r="A220" s="0"/>
      <c r="B220" s="0"/>
      <c r="C220" s="0"/>
      <c r="D220" s="0"/>
      <c r="E220" s="0"/>
      <c r="F220" s="0"/>
      <c r="G220" s="0"/>
      <c r="N220" s="0"/>
      <c r="O220" s="277" t="s">
        <v>262</v>
      </c>
      <c r="P220" s="278"/>
      <c r="Q220" s="278"/>
      <c r="R220" s="279"/>
      <c r="S220" s="279"/>
      <c r="T220" s="279"/>
      <c r="U220" s="280"/>
      <c r="V220" s="0"/>
      <c r="W220" s="0"/>
      <c r="X220" s="277" t="s">
        <v>262</v>
      </c>
      <c r="Y220" s="278"/>
      <c r="Z220" s="278"/>
      <c r="AA220" s="279"/>
      <c r="AB220" s="279"/>
      <c r="AC220" s="279"/>
      <c r="AD220" s="280"/>
      <c r="AE220" s="0"/>
      <c r="AF220" s="0"/>
    </row>
    <row r="221" customFormat="false" ht="15" hidden="false" customHeight="false" outlineLevel="0" collapsed="false">
      <c r="A221" s="0"/>
      <c r="B221" s="0"/>
      <c r="C221" s="0"/>
      <c r="D221" s="0"/>
      <c r="E221" s="0"/>
      <c r="F221" s="0"/>
      <c r="G221" s="0"/>
      <c r="N221" s="0"/>
      <c r="O221" s="277" t="s">
        <v>263</v>
      </c>
      <c r="P221" s="278"/>
      <c r="Q221" s="278"/>
      <c r="R221" s="279"/>
      <c r="S221" s="279"/>
      <c r="T221" s="279"/>
      <c r="U221" s="280"/>
      <c r="V221" s="0"/>
      <c r="W221" s="0"/>
      <c r="X221" s="277" t="s">
        <v>263</v>
      </c>
      <c r="Y221" s="278"/>
      <c r="Z221" s="278"/>
      <c r="AA221" s="279"/>
      <c r="AB221" s="279"/>
      <c r="AC221" s="279"/>
      <c r="AD221" s="280"/>
      <c r="AE221" s="0"/>
      <c r="AF221" s="0"/>
    </row>
    <row r="222" customFormat="false" ht="15" hidden="false" customHeight="false" outlineLevel="0" collapsed="false">
      <c r="A222" s="0"/>
      <c r="B222" s="0"/>
      <c r="C222" s="0"/>
      <c r="D222" s="0"/>
      <c r="E222" s="0"/>
      <c r="F222" s="0"/>
      <c r="G222" s="0"/>
      <c r="N222" s="0"/>
      <c r="O222" s="277" t="s">
        <v>135</v>
      </c>
      <c r="P222" s="278"/>
      <c r="Q222" s="278"/>
      <c r="R222" s="279"/>
      <c r="S222" s="279"/>
      <c r="T222" s="279"/>
      <c r="U222" s="280"/>
      <c r="V222" s="0"/>
      <c r="W222" s="0"/>
      <c r="X222" s="277" t="s">
        <v>135</v>
      </c>
      <c r="Y222" s="278"/>
      <c r="Z222" s="278"/>
      <c r="AA222" s="279"/>
      <c r="AB222" s="279"/>
      <c r="AC222" s="279"/>
      <c r="AD222" s="280"/>
      <c r="AE222" s="0"/>
      <c r="AF222" s="0"/>
    </row>
    <row r="223" customFormat="false" ht="15" hidden="false" customHeight="false" outlineLevel="0" collapsed="false">
      <c r="A223" s="0"/>
      <c r="B223" s="0"/>
      <c r="C223" s="0"/>
      <c r="D223" s="0"/>
      <c r="E223" s="0"/>
      <c r="F223" s="0"/>
      <c r="G223" s="0"/>
      <c r="N223" s="0"/>
      <c r="O223" s="277" t="s">
        <v>136</v>
      </c>
      <c r="P223" s="278"/>
      <c r="Q223" s="278"/>
      <c r="R223" s="279"/>
      <c r="S223" s="279"/>
      <c r="T223" s="279"/>
      <c r="U223" s="280"/>
      <c r="V223" s="0"/>
      <c r="W223" s="0"/>
      <c r="X223" s="277" t="s">
        <v>136</v>
      </c>
      <c r="Y223" s="278"/>
      <c r="Z223" s="278"/>
      <c r="AA223" s="279"/>
      <c r="AB223" s="279"/>
      <c r="AC223" s="279"/>
      <c r="AD223" s="280"/>
      <c r="AE223" s="0"/>
      <c r="AF223" s="0"/>
    </row>
    <row r="224" customFormat="false" ht="15" hidden="false" customHeight="false" outlineLevel="0" collapsed="false">
      <c r="A224" s="0"/>
      <c r="B224" s="0"/>
      <c r="C224" s="0"/>
      <c r="D224" s="0"/>
      <c r="E224" s="0"/>
      <c r="F224" s="0"/>
      <c r="G224" s="0"/>
      <c r="N224" s="0"/>
      <c r="O224" s="5" t="s">
        <v>264</v>
      </c>
      <c r="P224" s="16"/>
      <c r="Q224" s="16"/>
      <c r="R224" s="16"/>
      <c r="S224" s="16"/>
      <c r="T224" s="16"/>
      <c r="U224" s="16"/>
      <c r="V224" s="16"/>
      <c r="W224" s="0"/>
      <c r="X224" s="5" t="s">
        <v>264</v>
      </c>
      <c r="Y224" s="0"/>
      <c r="Z224" s="5"/>
      <c r="AA224" s="5"/>
      <c r="AB224" s="5"/>
      <c r="AC224" s="5"/>
      <c r="AD224" s="5"/>
      <c r="AE224" s="0"/>
      <c r="AF224" s="0"/>
    </row>
    <row r="225" customFormat="false" ht="15" hidden="false" customHeight="false" outlineLevel="0" collapsed="false">
      <c r="A225" s="0"/>
      <c r="B225" s="0"/>
      <c r="C225" s="0"/>
      <c r="D225" s="0"/>
      <c r="E225" s="0"/>
      <c r="F225" s="0"/>
      <c r="G225" s="0"/>
      <c r="N225" s="0"/>
      <c r="O225" s="16"/>
      <c r="P225" s="16"/>
      <c r="Q225" s="16"/>
      <c r="R225" s="16"/>
      <c r="S225" s="16"/>
      <c r="T225" s="16"/>
      <c r="U225" s="16"/>
      <c r="V225" s="16"/>
      <c r="W225" s="0"/>
      <c r="X225" s="0"/>
      <c r="Y225" s="0"/>
      <c r="Z225" s="5"/>
      <c r="AA225" s="5"/>
      <c r="AB225" s="5"/>
      <c r="AC225" s="5"/>
      <c r="AD225" s="5"/>
      <c r="AE225" s="0"/>
      <c r="AF225" s="0"/>
    </row>
    <row r="226" customFormat="false" ht="15" hidden="false" customHeight="false" outlineLevel="0" collapsed="false">
      <c r="A226" s="0"/>
      <c r="B226" s="0"/>
      <c r="C226" s="0"/>
      <c r="D226" s="0"/>
      <c r="E226" s="0"/>
      <c r="F226" s="0"/>
      <c r="G226" s="0"/>
      <c r="N226" s="0"/>
      <c r="O226" s="10" t="s">
        <v>267</v>
      </c>
      <c r="P226" s="0"/>
      <c r="Q226" s="0"/>
      <c r="R226" s="0"/>
      <c r="S226" s="0"/>
      <c r="T226" s="0"/>
      <c r="U226" s="0"/>
      <c r="W226" s="0"/>
      <c r="X226" s="110" t="s">
        <v>268</v>
      </c>
      <c r="Y226" s="112"/>
      <c r="Z226" s="112"/>
      <c r="AA226" s="112"/>
      <c r="AB226" s="112"/>
      <c r="AC226" s="112"/>
      <c r="AD226" s="5"/>
      <c r="AE226" s="0"/>
      <c r="AF226" s="0"/>
    </row>
    <row r="227" customFormat="false" ht="15" hidden="false" customHeight="false" outlineLevel="0" collapsed="false">
      <c r="A227" s="0"/>
      <c r="B227" s="0"/>
      <c r="C227" s="0"/>
      <c r="D227" s="0"/>
      <c r="E227" s="0"/>
      <c r="F227" s="0"/>
      <c r="G227" s="0"/>
      <c r="N227" s="0"/>
      <c r="O227" s="0"/>
      <c r="P227" s="0"/>
      <c r="Q227" s="0"/>
      <c r="R227" s="0"/>
      <c r="S227" s="0"/>
      <c r="T227" s="0"/>
      <c r="U227" s="0"/>
      <c r="W227" s="0"/>
      <c r="X227" s="0"/>
      <c r="Y227" s="0"/>
      <c r="Z227" s="5"/>
      <c r="AA227" s="5"/>
      <c r="AB227" s="5"/>
      <c r="AC227" s="5"/>
      <c r="AD227" s="5"/>
      <c r="AE227" s="0"/>
      <c r="AF227" s="0"/>
    </row>
    <row r="228" customFormat="false" ht="15" hidden="false" customHeight="false" outlineLevel="0" collapsed="false">
      <c r="A228" s="0"/>
      <c r="B228" s="0"/>
      <c r="C228" s="0"/>
      <c r="D228" s="0"/>
      <c r="E228" s="0"/>
      <c r="F228" s="0"/>
      <c r="G228" s="0"/>
      <c r="N228" s="0"/>
      <c r="O228" s="204"/>
      <c r="P228" s="205" t="n">
        <v>2010</v>
      </c>
      <c r="Q228" s="205" t="n">
        <v>2015</v>
      </c>
      <c r="R228" s="205" t="n">
        <v>2020</v>
      </c>
      <c r="S228" s="205" t="n">
        <v>2025</v>
      </c>
      <c r="T228" s="205" t="n">
        <v>2030</v>
      </c>
      <c r="U228" s="206" t="n">
        <v>2035</v>
      </c>
      <c r="W228" s="0"/>
      <c r="X228" s="204"/>
      <c r="Y228" s="205" t="n">
        <v>2010</v>
      </c>
      <c r="Z228" s="205" t="n">
        <v>2015</v>
      </c>
      <c r="AA228" s="205" t="n">
        <v>2020</v>
      </c>
      <c r="AB228" s="205" t="n">
        <v>2025</v>
      </c>
      <c r="AC228" s="205" t="n">
        <v>2030</v>
      </c>
      <c r="AD228" s="206" t="n">
        <v>2035</v>
      </c>
      <c r="AE228" s="0"/>
      <c r="AF228" s="0"/>
    </row>
    <row r="229" customFormat="false" ht="15" hidden="false" customHeight="false" outlineLevel="0" collapsed="false">
      <c r="A229" s="0"/>
      <c r="B229" s="0"/>
      <c r="C229" s="0"/>
      <c r="D229" s="0"/>
      <c r="E229" s="0"/>
      <c r="F229" s="0"/>
      <c r="G229" s="0"/>
      <c r="N229" s="0"/>
      <c r="O229" s="207" t="s">
        <v>167</v>
      </c>
      <c r="P229" s="126" t="n">
        <v>6.2</v>
      </c>
      <c r="Q229" s="126" t="n">
        <v>5.8</v>
      </c>
      <c r="R229" s="131" t="n">
        <f aca="false">Q229*'Détail Transport'!E64</f>
        <v>0</v>
      </c>
      <c r="S229" s="131" t="n">
        <f aca="false">R229*'Détail Transport'!F64</f>
        <v>0</v>
      </c>
      <c r="T229" s="131" t="n">
        <f aca="false">S229*'Détail Transport'!G64</f>
        <v>0</v>
      </c>
      <c r="U229" s="132" t="n">
        <f aca="false">T229*'Détail Transport'!H64</f>
        <v>0</v>
      </c>
      <c r="W229" s="0"/>
      <c r="X229" s="277" t="s">
        <v>130</v>
      </c>
      <c r="Y229" s="278"/>
      <c r="Z229" s="278"/>
      <c r="AA229" s="279"/>
      <c r="AB229" s="279"/>
      <c r="AC229" s="279"/>
      <c r="AD229" s="280"/>
      <c r="AE229" s="0"/>
      <c r="AF229" s="0"/>
    </row>
    <row r="230" customFormat="false" ht="15" hidden="false" customHeight="false" outlineLevel="0" collapsed="false">
      <c r="A230" s="0"/>
      <c r="B230" s="0"/>
      <c r="C230" s="0"/>
      <c r="D230" s="0"/>
      <c r="E230" s="0"/>
      <c r="F230" s="0"/>
      <c r="G230" s="0"/>
      <c r="N230" s="0"/>
      <c r="O230" s="207" t="s">
        <v>168</v>
      </c>
      <c r="P230" s="126" t="n">
        <v>5.4</v>
      </c>
      <c r="Q230" s="126" t="n">
        <v>5.1</v>
      </c>
      <c r="R230" s="131" t="n">
        <f aca="false">Q230*'Détail Transport'!E61</f>
        <v>10220.4</v>
      </c>
      <c r="S230" s="131" t="n">
        <f aca="false">R230*'Détail Transport'!F61</f>
        <v>20491902</v>
      </c>
      <c r="T230" s="131" t="n">
        <f aca="false">S230*'Détail Transport'!G61</f>
        <v>41106755412</v>
      </c>
      <c r="U230" s="132" t="n">
        <f aca="false">T230*'Détail Transport'!H61</f>
        <v>82501258111884</v>
      </c>
      <c r="W230" s="0"/>
      <c r="X230" s="277" t="s">
        <v>131</v>
      </c>
      <c r="Y230" s="278"/>
      <c r="Z230" s="278"/>
      <c r="AA230" s="279"/>
      <c r="AB230" s="279"/>
      <c r="AC230" s="279"/>
      <c r="AD230" s="280"/>
      <c r="AE230" s="0"/>
      <c r="AF230" s="0"/>
    </row>
    <row r="231" customFormat="false" ht="15" hidden="false" customHeight="false" outlineLevel="0" collapsed="false">
      <c r="A231" s="0"/>
      <c r="B231" s="0"/>
      <c r="C231" s="0"/>
      <c r="D231" s="0"/>
      <c r="E231" s="0"/>
      <c r="F231" s="0"/>
      <c r="G231" s="0"/>
      <c r="N231" s="0"/>
      <c r="O231" s="277" t="s">
        <v>132</v>
      </c>
      <c r="P231" s="278"/>
      <c r="Q231" s="278"/>
      <c r="R231" s="279"/>
      <c r="S231" s="279"/>
      <c r="T231" s="279"/>
      <c r="U231" s="280"/>
      <c r="W231" s="0"/>
      <c r="X231" s="277" t="s">
        <v>132</v>
      </c>
      <c r="Y231" s="278"/>
      <c r="Z231" s="278"/>
      <c r="AA231" s="279"/>
      <c r="AB231" s="279"/>
      <c r="AC231" s="279"/>
      <c r="AD231" s="280"/>
      <c r="AE231" s="0"/>
      <c r="AF231" s="0"/>
    </row>
    <row r="232" customFormat="false" ht="15" hidden="false" customHeight="false" outlineLevel="0" collapsed="false">
      <c r="A232" s="0"/>
      <c r="B232" s="0"/>
      <c r="C232" s="0"/>
      <c r="D232" s="0"/>
      <c r="E232" s="0"/>
      <c r="F232" s="0"/>
      <c r="G232" s="0"/>
      <c r="N232" s="0"/>
      <c r="O232" s="281" t="s">
        <v>260</v>
      </c>
      <c r="P232" s="126" t="n">
        <v>17.8</v>
      </c>
      <c r="Q232" s="126" t="n">
        <v>17.8</v>
      </c>
      <c r="R232" s="131" t="n">
        <f aca="false">Q232*0.995^5</f>
        <v>17.3594278055694</v>
      </c>
      <c r="S232" s="131" t="n">
        <f aca="false">R232*0.995^5</f>
        <v>16.9297603222907</v>
      </c>
      <c r="T232" s="131" t="n">
        <f aca="false">S232*0.995^5</f>
        <v>16.5107276449662</v>
      </c>
      <c r="U232" s="132" t="n">
        <f aca="false">T232*0.995^5</f>
        <v>16.1020665488882</v>
      </c>
      <c r="W232" s="0"/>
      <c r="X232" s="277" t="s">
        <v>261</v>
      </c>
      <c r="Y232" s="278"/>
      <c r="Z232" s="278"/>
      <c r="AA232" s="279"/>
      <c r="AB232" s="279"/>
      <c r="AC232" s="279"/>
      <c r="AD232" s="280"/>
      <c r="AE232" s="0"/>
      <c r="AF232" s="0"/>
    </row>
    <row r="233" customFormat="false" ht="15" hidden="false" customHeight="false" outlineLevel="0" collapsed="false">
      <c r="A233" s="0"/>
      <c r="B233" s="0"/>
      <c r="C233" s="0"/>
      <c r="D233" s="0"/>
      <c r="E233" s="0"/>
      <c r="F233" s="0"/>
      <c r="G233" s="0"/>
      <c r="N233" s="0"/>
      <c r="O233" s="277" t="s">
        <v>262</v>
      </c>
      <c r="P233" s="278"/>
      <c r="Q233" s="278"/>
      <c r="R233" s="279"/>
      <c r="S233" s="279"/>
      <c r="T233" s="279"/>
      <c r="U233" s="280"/>
      <c r="W233" s="0"/>
      <c r="X233" s="277" t="s">
        <v>262</v>
      </c>
      <c r="Y233" s="278"/>
      <c r="Z233" s="278"/>
      <c r="AA233" s="279"/>
      <c r="AB233" s="279"/>
      <c r="AC233" s="279"/>
      <c r="AD233" s="280"/>
      <c r="AE233" s="0"/>
      <c r="AF233" s="0"/>
    </row>
    <row r="234" customFormat="false" ht="15" hidden="false" customHeight="false" outlineLevel="0" collapsed="false">
      <c r="A234" s="0"/>
      <c r="B234" s="0"/>
      <c r="C234" s="0"/>
      <c r="D234" s="0"/>
      <c r="E234" s="0"/>
      <c r="F234" s="0"/>
      <c r="G234" s="0"/>
      <c r="N234" s="0"/>
      <c r="O234" s="277" t="s">
        <v>263</v>
      </c>
      <c r="P234" s="278"/>
      <c r="Q234" s="278"/>
      <c r="R234" s="279"/>
      <c r="S234" s="279"/>
      <c r="T234" s="279"/>
      <c r="U234" s="280"/>
      <c r="W234" s="0"/>
      <c r="X234" s="277" t="s">
        <v>263</v>
      </c>
      <c r="Y234" s="278"/>
      <c r="Z234" s="278"/>
      <c r="AA234" s="279"/>
      <c r="AB234" s="279"/>
      <c r="AC234" s="279"/>
      <c r="AD234" s="280"/>
      <c r="AE234" s="0"/>
      <c r="AF234" s="0"/>
    </row>
    <row r="235" customFormat="false" ht="15" hidden="false" customHeight="false" outlineLevel="0" collapsed="false">
      <c r="A235" s="0"/>
      <c r="B235" s="0"/>
      <c r="C235" s="0"/>
      <c r="D235" s="0"/>
      <c r="E235" s="0"/>
      <c r="F235" s="0"/>
      <c r="G235" s="0"/>
      <c r="N235" s="0"/>
      <c r="O235" s="277" t="s">
        <v>135</v>
      </c>
      <c r="P235" s="278"/>
      <c r="Q235" s="278"/>
      <c r="R235" s="279"/>
      <c r="S235" s="279"/>
      <c r="T235" s="279"/>
      <c r="U235" s="280"/>
      <c r="W235" s="0"/>
      <c r="X235" s="277" t="s">
        <v>135</v>
      </c>
      <c r="Y235" s="278"/>
      <c r="Z235" s="278"/>
      <c r="AA235" s="279"/>
      <c r="AB235" s="279"/>
      <c r="AC235" s="279"/>
      <c r="AD235" s="280"/>
      <c r="AE235" s="0"/>
      <c r="AF235" s="0"/>
    </row>
    <row r="236" customFormat="false" ht="15" hidden="false" customHeight="false" outlineLevel="0" collapsed="false">
      <c r="A236" s="0"/>
      <c r="B236" s="0"/>
      <c r="C236" s="0"/>
      <c r="D236" s="0"/>
      <c r="E236" s="0"/>
      <c r="F236" s="0"/>
      <c r="G236" s="0"/>
      <c r="N236" s="0"/>
      <c r="O236" s="277" t="s">
        <v>136</v>
      </c>
      <c r="P236" s="278"/>
      <c r="Q236" s="278"/>
      <c r="R236" s="279"/>
      <c r="S236" s="279"/>
      <c r="T236" s="279"/>
      <c r="U236" s="280"/>
      <c r="W236" s="0"/>
      <c r="X236" s="277" t="s">
        <v>136</v>
      </c>
      <c r="Y236" s="278"/>
      <c r="Z236" s="278"/>
      <c r="AA236" s="279"/>
      <c r="AB236" s="279"/>
      <c r="AC236" s="279"/>
      <c r="AD236" s="280"/>
      <c r="AE236" s="0"/>
      <c r="AF236" s="0"/>
    </row>
    <row r="237" customFormat="false" ht="15" hidden="false" customHeight="false" outlineLevel="0" collapsed="false">
      <c r="A237" s="0"/>
      <c r="B237" s="0"/>
      <c r="C237" s="0"/>
      <c r="D237" s="0"/>
      <c r="E237" s="0"/>
      <c r="F237" s="0"/>
      <c r="G237" s="0"/>
      <c r="N237" s="0"/>
      <c r="O237" s="5" t="s">
        <v>138</v>
      </c>
      <c r="P237" s="285"/>
      <c r="Q237" s="285"/>
      <c r="R237" s="285"/>
      <c r="S237" s="285"/>
      <c r="T237" s="285"/>
      <c r="U237" s="285"/>
      <c r="W237" s="0"/>
      <c r="X237" s="16"/>
      <c r="Y237" s="16"/>
      <c r="Z237" s="0"/>
      <c r="AA237" s="16"/>
      <c r="AB237" s="16"/>
      <c r="AC237" s="16"/>
      <c r="AD237" s="16"/>
      <c r="AE237" s="0"/>
      <c r="AF237" s="0"/>
    </row>
    <row r="238" customFormat="false" ht="15" hidden="false" customHeight="false" outlineLevel="0" collapsed="false">
      <c r="A238" s="0"/>
      <c r="B238" s="0"/>
      <c r="C238" s="0"/>
      <c r="D238" s="0"/>
      <c r="E238" s="0"/>
      <c r="F238" s="0"/>
      <c r="G238" s="0"/>
      <c r="N238" s="0"/>
      <c r="O238" s="16"/>
      <c r="P238" s="16"/>
      <c r="Q238" s="56"/>
      <c r="R238" s="56"/>
      <c r="S238" s="56"/>
      <c r="T238" s="56"/>
      <c r="U238" s="56"/>
      <c r="W238" s="0"/>
      <c r="X238" s="16"/>
      <c r="Y238" s="16"/>
      <c r="Z238" s="0"/>
      <c r="AA238" s="16"/>
      <c r="AB238" s="16"/>
      <c r="AC238" s="16"/>
      <c r="AD238" s="16"/>
      <c r="AE238" s="0"/>
      <c r="AF238" s="0"/>
    </row>
    <row r="239" customFormat="false" ht="15" hidden="false" customHeight="false" outlineLevel="0" collapsed="false">
      <c r="A239" s="0"/>
      <c r="B239" s="0"/>
      <c r="C239" s="0"/>
      <c r="D239" s="0"/>
      <c r="E239" s="0"/>
      <c r="F239" s="0"/>
      <c r="G239" s="0"/>
      <c r="N239" s="0"/>
      <c r="O239" s="110" t="s">
        <v>269</v>
      </c>
      <c r="P239" s="112"/>
      <c r="Q239" s="112"/>
      <c r="R239" s="112"/>
      <c r="S239" s="112"/>
      <c r="T239" s="112"/>
      <c r="U239" s="112"/>
      <c r="W239" s="0"/>
      <c r="X239" s="110" t="s">
        <v>270</v>
      </c>
      <c r="Y239" s="112"/>
      <c r="Z239" s="112"/>
      <c r="AA239" s="112"/>
      <c r="AB239" s="112"/>
      <c r="AC239" s="112"/>
      <c r="AD239" s="112"/>
      <c r="AE239" s="0"/>
      <c r="AF239" s="0"/>
    </row>
    <row r="240" customFormat="false" ht="15" hidden="false" customHeight="false" outlineLevel="0" collapsed="false">
      <c r="A240" s="0"/>
      <c r="B240" s="0"/>
      <c r="C240" s="0"/>
      <c r="D240" s="0"/>
      <c r="E240" s="0"/>
      <c r="F240" s="0"/>
      <c r="G240" s="0"/>
      <c r="N240" s="0"/>
      <c r="O240" s="0"/>
      <c r="P240" s="0"/>
      <c r="Q240" s="0"/>
      <c r="R240" s="0"/>
      <c r="S240" s="0"/>
      <c r="T240" s="0"/>
      <c r="U240" s="0"/>
      <c r="W240" s="0"/>
      <c r="X240" s="0"/>
      <c r="Y240" s="0"/>
      <c r="Z240" s="5"/>
      <c r="AA240" s="5"/>
      <c r="AB240" s="5"/>
      <c r="AC240" s="5"/>
      <c r="AD240" s="5"/>
      <c r="AE240" s="0"/>
      <c r="AF240" s="0"/>
    </row>
    <row r="241" customFormat="false" ht="15" hidden="false" customHeight="false" outlineLevel="0" collapsed="false">
      <c r="A241" s="0"/>
      <c r="B241" s="0"/>
      <c r="C241" s="0"/>
      <c r="D241" s="0"/>
      <c r="E241" s="0"/>
      <c r="F241" s="0"/>
      <c r="G241" s="0"/>
      <c r="N241" s="0"/>
      <c r="O241" s="204"/>
      <c r="P241" s="205" t="n">
        <v>2010</v>
      </c>
      <c r="Q241" s="205" t="n">
        <v>2015</v>
      </c>
      <c r="R241" s="205" t="n">
        <v>2020</v>
      </c>
      <c r="S241" s="205" t="n">
        <v>2025</v>
      </c>
      <c r="T241" s="205" t="n">
        <v>2030</v>
      </c>
      <c r="U241" s="206" t="n">
        <v>2035</v>
      </c>
      <c r="W241" s="0"/>
      <c r="X241" s="204"/>
      <c r="Y241" s="205" t="n">
        <v>2010</v>
      </c>
      <c r="Z241" s="205" t="n">
        <v>2015</v>
      </c>
      <c r="AA241" s="205" t="n">
        <v>2020</v>
      </c>
      <c r="AB241" s="205" t="n">
        <v>2025</v>
      </c>
      <c r="AC241" s="205" t="n">
        <v>2030</v>
      </c>
      <c r="AD241" s="206" t="n">
        <v>2035</v>
      </c>
      <c r="AE241" s="0"/>
      <c r="AF241" s="0"/>
    </row>
    <row r="242" customFormat="false" ht="15" hidden="false" customHeight="false" outlineLevel="0" collapsed="false">
      <c r="A242" s="0"/>
      <c r="B242" s="0"/>
      <c r="C242" s="0"/>
      <c r="D242" s="0"/>
      <c r="E242" s="0"/>
      <c r="F242" s="0"/>
      <c r="G242" s="0"/>
      <c r="N242" s="0"/>
      <c r="O242" s="277" t="s">
        <v>167</v>
      </c>
      <c r="P242" s="278" t="n">
        <v>6.2</v>
      </c>
      <c r="Q242" s="278" t="n">
        <v>5.8</v>
      </c>
      <c r="R242" s="279" t="n">
        <f aca="false">Q242*'Détail Transport'!E76</f>
        <v>82.5978</v>
      </c>
      <c r="S242" s="279" t="n">
        <f aca="false">R242*'Détail Transport'!F76</f>
        <v>1181.67967073997</v>
      </c>
      <c r="T242" s="279" t="n">
        <f aca="false">S242*'Détail Transport'!G76</f>
        <v>18256.7366755268</v>
      </c>
      <c r="U242" s="280" t="n">
        <f aca="false">T242*'Détail Transport'!H76</f>
        <v>308102.227658392</v>
      </c>
      <c r="W242" s="0"/>
      <c r="X242" s="277" t="s">
        <v>130</v>
      </c>
      <c r="Y242" s="278"/>
      <c r="Z242" s="278"/>
      <c r="AA242" s="279"/>
      <c r="AB242" s="279"/>
      <c r="AC242" s="279"/>
      <c r="AD242" s="280"/>
      <c r="AE242" s="0"/>
      <c r="AF242" s="0"/>
    </row>
    <row r="243" customFormat="false" ht="15" hidden="false" customHeight="false" outlineLevel="0" collapsed="false">
      <c r="A243" s="0"/>
      <c r="B243" s="0"/>
      <c r="C243" s="0"/>
      <c r="D243" s="0"/>
      <c r="E243" s="0"/>
      <c r="F243" s="0"/>
      <c r="G243" s="0"/>
      <c r="N243" s="0"/>
      <c r="O243" s="277" t="s">
        <v>168</v>
      </c>
      <c r="P243" s="278" t="n">
        <v>5.4</v>
      </c>
      <c r="Q243" s="278" t="n">
        <v>5.1</v>
      </c>
      <c r="R243" s="279" t="n">
        <f aca="false">Q243*'Détail Transport'!E73</f>
        <v>10276.5</v>
      </c>
      <c r="S243" s="279" t="n">
        <f aca="false">R243*'Détail Transport'!F73</f>
        <v>20758530</v>
      </c>
      <c r="T243" s="279" t="n">
        <f aca="false">S243*'Détail Transport'!G73</f>
        <v>42036023250</v>
      </c>
      <c r="U243" s="280" t="n">
        <f aca="false">T243*'Détail Transport'!H73</f>
        <v>85333127197500</v>
      </c>
      <c r="W243" s="0"/>
      <c r="X243" s="277" t="s">
        <v>131</v>
      </c>
      <c r="Y243" s="278"/>
      <c r="Z243" s="278"/>
      <c r="AA243" s="279"/>
      <c r="AB243" s="279"/>
      <c r="AC243" s="279"/>
      <c r="AD243" s="280"/>
      <c r="AE243" s="0"/>
      <c r="AF243" s="0"/>
    </row>
    <row r="244" customFormat="false" ht="15" hidden="false" customHeight="false" outlineLevel="0" collapsed="false">
      <c r="A244" s="0"/>
      <c r="B244" s="0"/>
      <c r="C244" s="0"/>
      <c r="D244" s="0"/>
      <c r="E244" s="0"/>
      <c r="F244" s="0"/>
      <c r="G244" s="0"/>
      <c r="N244" s="0"/>
      <c r="O244" s="277" t="s">
        <v>132</v>
      </c>
      <c r="P244" s="278"/>
      <c r="Q244" s="278"/>
      <c r="R244" s="279"/>
      <c r="S244" s="279"/>
      <c r="T244" s="279"/>
      <c r="U244" s="280"/>
      <c r="W244" s="0"/>
      <c r="X244" s="277" t="s">
        <v>132</v>
      </c>
      <c r="Y244" s="278"/>
      <c r="Z244" s="278"/>
      <c r="AA244" s="279"/>
      <c r="AB244" s="279"/>
      <c r="AC244" s="279"/>
      <c r="AD244" s="280"/>
      <c r="AE244" s="0"/>
      <c r="AF244" s="0"/>
    </row>
    <row r="245" customFormat="false" ht="15" hidden="false" customHeight="false" outlineLevel="0" collapsed="false">
      <c r="A245" s="0"/>
      <c r="B245" s="0"/>
      <c r="C245" s="0"/>
      <c r="D245" s="0"/>
      <c r="E245" s="0"/>
      <c r="F245" s="0"/>
      <c r="G245" s="0"/>
      <c r="N245" s="0"/>
      <c r="O245" s="277" t="s">
        <v>260</v>
      </c>
      <c r="P245" s="278" t="n">
        <v>17.8</v>
      </c>
      <c r="Q245" s="278" t="n">
        <v>17.8</v>
      </c>
      <c r="R245" s="279" t="n">
        <f aca="false">Q245*0.995^5</f>
        <v>17.3594278055694</v>
      </c>
      <c r="S245" s="279" t="n">
        <f aca="false">R245*0.995^5</f>
        <v>16.9297603222907</v>
      </c>
      <c r="T245" s="279" t="n">
        <f aca="false">S245*0.995^5</f>
        <v>16.5107276449662</v>
      </c>
      <c r="U245" s="280" t="n">
        <f aca="false">T245*0.995^5</f>
        <v>16.1020665488882</v>
      </c>
      <c r="W245" s="0"/>
      <c r="X245" s="277" t="s">
        <v>261</v>
      </c>
      <c r="Y245" s="278"/>
      <c r="Z245" s="278"/>
      <c r="AA245" s="279"/>
      <c r="AB245" s="279"/>
      <c r="AC245" s="279"/>
      <c r="AD245" s="280"/>
      <c r="AE245" s="0"/>
      <c r="AF245" s="0"/>
    </row>
    <row r="246" customFormat="false" ht="15" hidden="false" customHeight="false" outlineLevel="0" collapsed="false">
      <c r="A246" s="0"/>
      <c r="B246" s="0"/>
      <c r="C246" s="0"/>
      <c r="D246" s="0"/>
      <c r="E246" s="0"/>
      <c r="F246" s="0"/>
      <c r="G246" s="0"/>
      <c r="N246" s="0"/>
      <c r="O246" s="277" t="s">
        <v>262</v>
      </c>
      <c r="P246" s="278"/>
      <c r="Q246" s="278"/>
      <c r="R246" s="279"/>
      <c r="S246" s="279"/>
      <c r="T246" s="279"/>
      <c r="U246" s="280"/>
      <c r="W246" s="0"/>
      <c r="X246" s="277" t="s">
        <v>262</v>
      </c>
      <c r="Y246" s="278"/>
      <c r="Z246" s="278"/>
      <c r="AA246" s="279"/>
      <c r="AB246" s="279"/>
      <c r="AC246" s="279"/>
      <c r="AD246" s="280"/>
      <c r="AE246" s="0"/>
      <c r="AF246" s="0"/>
    </row>
    <row r="247" customFormat="false" ht="15" hidden="false" customHeight="false" outlineLevel="0" collapsed="false">
      <c r="A247" s="0"/>
      <c r="B247" s="0"/>
      <c r="C247" s="0"/>
      <c r="D247" s="0"/>
      <c r="E247" s="0"/>
      <c r="F247" s="0"/>
      <c r="G247" s="0"/>
      <c r="N247" s="0"/>
      <c r="O247" s="277" t="s">
        <v>263</v>
      </c>
      <c r="P247" s="278"/>
      <c r="Q247" s="278"/>
      <c r="R247" s="279"/>
      <c r="S247" s="279"/>
      <c r="T247" s="279"/>
      <c r="U247" s="280"/>
      <c r="W247" s="0"/>
      <c r="X247" s="277" t="s">
        <v>263</v>
      </c>
      <c r="Y247" s="278"/>
      <c r="Z247" s="278"/>
      <c r="AA247" s="279"/>
      <c r="AB247" s="279"/>
      <c r="AC247" s="279"/>
      <c r="AD247" s="280"/>
      <c r="AE247" s="0"/>
      <c r="AF247" s="0"/>
    </row>
    <row r="248" customFormat="false" ht="15" hidden="false" customHeight="false" outlineLevel="0" collapsed="false">
      <c r="A248" s="0"/>
      <c r="B248" s="0"/>
      <c r="C248" s="0"/>
      <c r="D248" s="0"/>
      <c r="E248" s="0"/>
      <c r="F248" s="0"/>
      <c r="G248" s="0"/>
      <c r="N248" s="0"/>
      <c r="O248" s="277" t="s">
        <v>135</v>
      </c>
      <c r="P248" s="278"/>
      <c r="Q248" s="278"/>
      <c r="R248" s="279"/>
      <c r="S248" s="279"/>
      <c r="T248" s="279"/>
      <c r="U248" s="280"/>
      <c r="W248" s="0"/>
      <c r="X248" s="277" t="s">
        <v>135</v>
      </c>
      <c r="Y248" s="278"/>
      <c r="Z248" s="278"/>
      <c r="AA248" s="279"/>
      <c r="AB248" s="279"/>
      <c r="AC248" s="279"/>
      <c r="AD248" s="280"/>
      <c r="AE248" s="0"/>
      <c r="AF248" s="0"/>
    </row>
    <row r="249" customFormat="false" ht="15" hidden="false" customHeight="false" outlineLevel="0" collapsed="false">
      <c r="A249" s="0"/>
      <c r="B249" s="0"/>
      <c r="C249" s="0"/>
      <c r="D249" s="0"/>
      <c r="E249" s="0"/>
      <c r="F249" s="0"/>
      <c r="G249" s="0"/>
      <c r="N249" s="0"/>
      <c r="O249" s="277" t="s">
        <v>136</v>
      </c>
      <c r="P249" s="278"/>
      <c r="Q249" s="278"/>
      <c r="R249" s="279"/>
      <c r="S249" s="279"/>
      <c r="T249" s="279"/>
      <c r="U249" s="280"/>
      <c r="W249" s="0"/>
      <c r="X249" s="277" t="s">
        <v>136</v>
      </c>
      <c r="Y249" s="278"/>
      <c r="Z249" s="278"/>
      <c r="AA249" s="279"/>
      <c r="AB249" s="279"/>
      <c r="AC249" s="279"/>
      <c r="AD249" s="280"/>
      <c r="AE249" s="0"/>
      <c r="AF249" s="0"/>
    </row>
    <row r="250" customFormat="false" ht="15" hidden="false" customHeight="false" outlineLevel="0" collapsed="false">
      <c r="A250" s="0"/>
      <c r="B250" s="0"/>
      <c r="C250" s="0"/>
      <c r="D250" s="0"/>
      <c r="E250" s="0"/>
      <c r="F250" s="0"/>
      <c r="G250" s="0"/>
      <c r="N250" s="0"/>
      <c r="O250" s="0"/>
      <c r="P250" s="0"/>
      <c r="Q250" s="0"/>
      <c r="R250" s="0"/>
      <c r="S250" s="0"/>
      <c r="T250" s="0"/>
      <c r="U250" s="0"/>
      <c r="W250" s="0"/>
      <c r="X250" s="0"/>
      <c r="Y250" s="0"/>
      <c r="Z250" s="5"/>
      <c r="AA250" s="5"/>
      <c r="AB250" s="5"/>
      <c r="AC250" s="5"/>
      <c r="AD250" s="5"/>
      <c r="AE250" s="0"/>
      <c r="AF250" s="0"/>
    </row>
    <row r="251" customFormat="false" ht="15" hidden="false" customHeight="false" outlineLevel="0" collapsed="false">
      <c r="A251" s="0"/>
      <c r="B251" s="0"/>
      <c r="C251" s="0"/>
      <c r="D251" s="0"/>
      <c r="E251" s="0"/>
      <c r="F251" s="0"/>
      <c r="G251" s="0"/>
      <c r="N251" s="0"/>
      <c r="O251" s="0"/>
      <c r="P251" s="0"/>
      <c r="Q251" s="0"/>
      <c r="R251" s="0"/>
      <c r="S251" s="0"/>
      <c r="T251" s="0"/>
      <c r="U251" s="0"/>
      <c r="W251" s="0"/>
      <c r="X251" s="0"/>
      <c r="Y251" s="0"/>
      <c r="Z251" s="5"/>
      <c r="AA251" s="5"/>
      <c r="AB251" s="5"/>
      <c r="AC251" s="5"/>
      <c r="AD251" s="5"/>
      <c r="AE251" s="0"/>
      <c r="AF251" s="0"/>
    </row>
    <row r="252" customFormat="false" ht="15" hidden="false" customHeight="false" outlineLevel="0" collapsed="false">
      <c r="A252" s="0"/>
      <c r="B252" s="0"/>
      <c r="C252" s="0"/>
      <c r="D252" s="0"/>
      <c r="E252" s="0"/>
      <c r="F252" s="0"/>
      <c r="G252" s="0"/>
      <c r="N252" s="0"/>
      <c r="O252" s="0"/>
      <c r="P252" s="0"/>
      <c r="Q252" s="0"/>
      <c r="R252" s="0"/>
      <c r="S252" s="0"/>
      <c r="T252" s="0"/>
      <c r="U252" s="0"/>
      <c r="W252" s="0"/>
      <c r="X252" s="0"/>
      <c r="Y252" s="0"/>
      <c r="Z252" s="0"/>
      <c r="AA252" s="0"/>
      <c r="AB252" s="0"/>
      <c r="AC252" s="0"/>
      <c r="AD252" s="0"/>
      <c r="AE252" s="0"/>
      <c r="AF252" s="0"/>
    </row>
    <row r="253" customFormat="false" ht="15" hidden="false" customHeight="false" outlineLevel="0" collapsed="false">
      <c r="A253" s="0"/>
      <c r="B253" s="0"/>
      <c r="C253" s="0"/>
      <c r="D253" s="0"/>
      <c r="E253" s="0"/>
      <c r="F253" s="0"/>
      <c r="G253" s="0"/>
      <c r="N253" s="0"/>
      <c r="O253" s="286" t="s">
        <v>173</v>
      </c>
      <c r="P253" s="287"/>
      <c r="Q253" s="287"/>
      <c r="R253" s="287"/>
      <c r="S253" s="287"/>
      <c r="T253" s="287"/>
      <c r="U253" s="287"/>
      <c r="W253" s="0"/>
      <c r="X253" s="0"/>
      <c r="Y253" s="0"/>
      <c r="Z253" s="0"/>
      <c r="AA253" s="0"/>
      <c r="AB253" s="0"/>
      <c r="AC253" s="0"/>
      <c r="AD253" s="0"/>
      <c r="AE253" s="0"/>
      <c r="AF253" s="0"/>
    </row>
    <row r="254" customFormat="false" ht="15" hidden="false" customHeight="false" outlineLevel="0" collapsed="false">
      <c r="A254" s="0"/>
      <c r="B254" s="0"/>
      <c r="C254" s="0"/>
      <c r="D254" s="0"/>
      <c r="E254" s="0"/>
      <c r="F254" s="0"/>
      <c r="G254" s="0"/>
      <c r="N254" s="0"/>
      <c r="O254" s="287"/>
      <c r="P254" s="287"/>
      <c r="Q254" s="287"/>
      <c r="R254" s="287"/>
      <c r="S254" s="287"/>
      <c r="T254" s="287"/>
      <c r="U254" s="287"/>
      <c r="W254" s="0"/>
      <c r="X254" s="0"/>
      <c r="Y254" s="0"/>
      <c r="Z254" s="0"/>
      <c r="AA254" s="0"/>
      <c r="AB254" s="0"/>
      <c r="AC254" s="0"/>
      <c r="AD254" s="0"/>
      <c r="AE254" s="0"/>
      <c r="AF254" s="0"/>
    </row>
    <row r="255" customFormat="false" ht="15" hidden="false" customHeight="false" outlineLevel="0" collapsed="false">
      <c r="A255" s="0"/>
      <c r="B255" s="0"/>
      <c r="C255" s="0"/>
      <c r="D255" s="0"/>
      <c r="E255" s="0"/>
      <c r="F255" s="0"/>
      <c r="G255" s="0"/>
      <c r="N255" s="0"/>
      <c r="O255" s="288" t="s">
        <v>174</v>
      </c>
      <c r="P255" s="289" t="n">
        <v>2010</v>
      </c>
      <c r="Q255" s="289" t="n">
        <v>2015</v>
      </c>
      <c r="R255" s="289" t="n">
        <v>2020</v>
      </c>
      <c r="S255" s="289" t="n">
        <v>2025</v>
      </c>
      <c r="T255" s="289" t="n">
        <v>2030</v>
      </c>
      <c r="U255" s="290" t="n">
        <v>2035</v>
      </c>
      <c r="W255" s="0"/>
      <c r="X255" s="0"/>
      <c r="Y255" s="0"/>
      <c r="Z255" s="0"/>
      <c r="AA255" s="0"/>
      <c r="AB255" s="0"/>
      <c r="AC255" s="0"/>
      <c r="AD255" s="0"/>
      <c r="AE255" s="0"/>
      <c r="AF255" s="0"/>
    </row>
    <row r="256" customFormat="false" ht="15" hidden="false" customHeight="false" outlineLevel="0" collapsed="false">
      <c r="A256" s="0"/>
      <c r="B256" s="0"/>
      <c r="C256" s="0"/>
      <c r="D256" s="0"/>
      <c r="E256" s="0"/>
      <c r="F256" s="0"/>
      <c r="G256" s="0"/>
      <c r="N256" s="0"/>
      <c r="O256" s="291" t="s">
        <v>175</v>
      </c>
      <c r="P256" s="292" t="n">
        <v>7.3</v>
      </c>
      <c r="Q256" s="292" t="n">
        <v>6.2</v>
      </c>
      <c r="R256" s="292" t="n">
        <v>5.1</v>
      </c>
      <c r="S256" s="292" t="n">
        <v>5.1</v>
      </c>
      <c r="T256" s="292" t="n">
        <v>5.1</v>
      </c>
      <c r="U256" s="293" t="n">
        <v>5.1</v>
      </c>
      <c r="W256" s="0"/>
      <c r="X256" s="0"/>
      <c r="Y256" s="0"/>
      <c r="Z256" s="0"/>
      <c r="AA256" s="0"/>
      <c r="AB256" s="0"/>
      <c r="AC256" s="0"/>
      <c r="AD256" s="0"/>
      <c r="AE256" s="0"/>
      <c r="AF256" s="0"/>
    </row>
    <row r="257" customFormat="false" ht="15" hidden="false" customHeight="false" outlineLevel="0" collapsed="false">
      <c r="A257" s="110" t="s">
        <v>271</v>
      </c>
      <c r="B257" s="112"/>
      <c r="C257" s="112"/>
      <c r="D257" s="112"/>
      <c r="E257" s="112"/>
      <c r="F257" s="112"/>
      <c r="G257" s="112"/>
      <c r="N257" s="0"/>
      <c r="O257" s="287" t="s">
        <v>254</v>
      </c>
      <c r="P257" s="294"/>
      <c r="Q257" s="294"/>
      <c r="R257" s="294"/>
      <c r="S257" s="294"/>
      <c r="T257" s="294"/>
      <c r="U257" s="294"/>
      <c r="W257" s="0"/>
      <c r="X257" s="0"/>
      <c r="Y257" s="0"/>
      <c r="Z257" s="0"/>
      <c r="AA257" s="0"/>
      <c r="AB257" s="0"/>
      <c r="AC257" s="0"/>
      <c r="AD257" s="0"/>
      <c r="AE257" s="0"/>
      <c r="AF257" s="0"/>
    </row>
    <row r="258" customFormat="false" ht="15" hidden="false" customHeight="false" outlineLevel="0" collapsed="false">
      <c r="A258" s="5"/>
      <c r="B258" s="5"/>
      <c r="C258" s="5"/>
      <c r="D258" s="5"/>
      <c r="E258" s="5"/>
      <c r="F258" s="5"/>
      <c r="G258" s="5"/>
      <c r="N258" s="0"/>
      <c r="O258" s="0"/>
      <c r="P258" s="0"/>
      <c r="Q258" s="0"/>
      <c r="R258" s="0"/>
      <c r="S258" s="0"/>
      <c r="T258" s="0"/>
      <c r="U258" s="0"/>
      <c r="W258" s="0"/>
      <c r="X258" s="0"/>
      <c r="Y258" s="0"/>
      <c r="Z258" s="0"/>
      <c r="AA258" s="0"/>
      <c r="AB258" s="0"/>
      <c r="AC258" s="0"/>
      <c r="AD258" s="0"/>
      <c r="AE258" s="0"/>
      <c r="AF258" s="0"/>
    </row>
    <row r="259" customFormat="false" ht="15" hidden="false" customHeight="false" outlineLevel="0" collapsed="false">
      <c r="A259" s="149"/>
      <c r="B259" s="66" t="n">
        <v>2010</v>
      </c>
      <c r="C259" s="66" t="n">
        <v>2015</v>
      </c>
      <c r="D259" s="66" t="n">
        <v>2020</v>
      </c>
      <c r="E259" s="66" t="n">
        <v>2025</v>
      </c>
      <c r="F259" s="66" t="n">
        <v>2030</v>
      </c>
      <c r="G259" s="67" t="n">
        <v>2035</v>
      </c>
      <c r="N259" s="0"/>
      <c r="O259" s="110" t="s">
        <v>272</v>
      </c>
      <c r="P259" s="112"/>
      <c r="Q259" s="112"/>
      <c r="R259" s="0"/>
      <c r="S259" s="0"/>
      <c r="T259" s="0"/>
      <c r="U259" s="0"/>
      <c r="W259" s="0"/>
      <c r="X259" s="0"/>
      <c r="Y259" s="0"/>
      <c r="Z259" s="0"/>
      <c r="AA259" s="0"/>
      <c r="AB259" s="0"/>
      <c r="AC259" s="0"/>
      <c r="AD259" s="0"/>
      <c r="AE259" s="0"/>
      <c r="AF259" s="0"/>
    </row>
    <row r="260" customFormat="false" ht="15" hidden="false" customHeight="false" outlineLevel="0" collapsed="false">
      <c r="A260" s="69" t="s">
        <v>131</v>
      </c>
      <c r="B260" s="150"/>
      <c r="C260" s="150"/>
      <c r="D260" s="150"/>
      <c r="E260" s="150"/>
      <c r="F260" s="150"/>
      <c r="G260" s="151"/>
      <c r="N260" s="0"/>
      <c r="O260" s="112" t="s">
        <v>273</v>
      </c>
      <c r="P260" s="112"/>
      <c r="Q260" s="112"/>
      <c r="R260" s="0"/>
      <c r="S260" s="0"/>
      <c r="T260" s="0"/>
      <c r="U260" s="0"/>
      <c r="W260" s="0"/>
      <c r="X260" s="0"/>
      <c r="Y260" s="0"/>
      <c r="Z260" s="0"/>
      <c r="AA260" s="0"/>
      <c r="AB260" s="0"/>
      <c r="AC260" s="0"/>
      <c r="AD260" s="0"/>
      <c r="AE260" s="0"/>
      <c r="AF260" s="0"/>
    </row>
    <row r="261" customFormat="false" ht="15" hidden="false" customHeight="false" outlineLevel="0" collapsed="false">
      <c r="A261" s="69" t="s">
        <v>133</v>
      </c>
      <c r="B261" s="150"/>
      <c r="C261" s="150"/>
      <c r="D261" s="150"/>
      <c r="E261" s="150"/>
      <c r="F261" s="150"/>
      <c r="G261" s="151"/>
      <c r="N261" s="0"/>
      <c r="O261" s="0"/>
      <c r="P261" s="0"/>
      <c r="Q261" s="0"/>
      <c r="R261" s="0"/>
      <c r="S261" s="0"/>
      <c r="T261" s="0"/>
      <c r="U261" s="0"/>
      <c r="W261" s="0"/>
      <c r="X261" s="0"/>
      <c r="Y261" s="0"/>
      <c r="Z261" s="0"/>
      <c r="AA261" s="0"/>
      <c r="AB261" s="0"/>
      <c r="AC261" s="0"/>
      <c r="AD261" s="0"/>
      <c r="AE261" s="0"/>
      <c r="AF261" s="0"/>
    </row>
    <row r="262" customFormat="false" ht="15.75" hidden="false" customHeight="false" outlineLevel="0" collapsed="false">
      <c r="A262" s="69" t="s">
        <v>134</v>
      </c>
      <c r="B262" s="150"/>
      <c r="C262" s="150"/>
      <c r="D262" s="150"/>
      <c r="E262" s="150"/>
      <c r="F262" s="150"/>
      <c r="G262" s="151"/>
      <c r="N262" s="0"/>
      <c r="O262" s="121" t="s">
        <v>155</v>
      </c>
      <c r="P262" s="0"/>
      <c r="Q262" s="0"/>
      <c r="R262" s="0"/>
      <c r="S262" s="0"/>
      <c r="T262" s="0"/>
      <c r="U262" s="0"/>
      <c r="W262" s="0"/>
      <c r="X262" s="0"/>
      <c r="Y262" s="0"/>
      <c r="Z262" s="0"/>
      <c r="AA262" s="0"/>
      <c r="AB262" s="0"/>
      <c r="AC262" s="0"/>
      <c r="AD262" s="0"/>
      <c r="AE262" s="0"/>
      <c r="AF262" s="0"/>
    </row>
    <row r="263" customFormat="false" ht="15" hidden="false" customHeight="false" outlineLevel="0" collapsed="false">
      <c r="A263" s="0"/>
      <c r="B263" s="0"/>
      <c r="C263" s="0"/>
      <c r="D263" s="0"/>
      <c r="E263" s="0"/>
      <c r="F263" s="0"/>
      <c r="G263" s="0"/>
      <c r="N263" s="0"/>
      <c r="O263" s="0"/>
      <c r="P263" s="0"/>
      <c r="Q263" s="0"/>
      <c r="R263" s="0"/>
      <c r="S263" s="0"/>
      <c r="T263" s="0"/>
      <c r="U263" s="0"/>
      <c r="W263" s="0"/>
      <c r="X263" s="0"/>
      <c r="Y263" s="0"/>
      <c r="Z263" s="0"/>
      <c r="AA263" s="0"/>
      <c r="AB263" s="0"/>
      <c r="AC263" s="0"/>
      <c r="AD263" s="0"/>
      <c r="AE263" s="0"/>
      <c r="AF263" s="0"/>
    </row>
    <row r="264" customFormat="false" ht="15" hidden="false" customHeight="false" outlineLevel="0" collapsed="false">
      <c r="A264" s="0"/>
      <c r="B264" s="0"/>
      <c r="C264" s="0"/>
      <c r="D264" s="0"/>
      <c r="E264" s="0"/>
      <c r="F264" s="0"/>
      <c r="G264" s="0"/>
      <c r="N264" s="0"/>
      <c r="O264" s="286" t="s">
        <v>179</v>
      </c>
      <c r="P264" s="287"/>
      <c r="Q264" s="287"/>
      <c r="R264" s="287"/>
      <c r="S264" s="287"/>
      <c r="T264" s="287"/>
      <c r="U264" s="287"/>
      <c r="W264" s="0"/>
      <c r="X264" s="0"/>
      <c r="Y264" s="0"/>
      <c r="Z264" s="0"/>
      <c r="AA264" s="0"/>
      <c r="AB264" s="0"/>
      <c r="AC264" s="0"/>
      <c r="AD264" s="0"/>
      <c r="AE264" s="0"/>
      <c r="AF264" s="0"/>
    </row>
    <row r="265" customFormat="false" ht="15" hidden="false" customHeight="false" outlineLevel="0" collapsed="false">
      <c r="A265" s="0"/>
      <c r="B265" s="0"/>
      <c r="C265" s="0"/>
      <c r="D265" s="0"/>
      <c r="E265" s="0"/>
      <c r="F265" s="0"/>
      <c r="G265" s="0"/>
      <c r="N265" s="0"/>
      <c r="O265" s="287"/>
      <c r="P265" s="287"/>
      <c r="Q265" s="287"/>
      <c r="R265" s="287"/>
      <c r="S265" s="287"/>
      <c r="T265" s="287"/>
      <c r="U265" s="287"/>
      <c r="W265" s="0"/>
      <c r="X265" s="0"/>
      <c r="Y265" s="0"/>
      <c r="Z265" s="0"/>
      <c r="AA265" s="0"/>
      <c r="AB265" s="0"/>
      <c r="AC265" s="0"/>
      <c r="AD265" s="0"/>
      <c r="AE265" s="0"/>
      <c r="AF265" s="0"/>
    </row>
    <row r="266" customFormat="false" ht="15" hidden="false" customHeight="false" outlineLevel="0" collapsed="false">
      <c r="A266" s="0"/>
      <c r="B266" s="0"/>
      <c r="C266" s="0"/>
      <c r="D266" s="0"/>
      <c r="E266" s="0"/>
      <c r="F266" s="0"/>
      <c r="G266" s="0"/>
      <c r="N266" s="0"/>
      <c r="O266" s="288" t="s">
        <v>174</v>
      </c>
      <c r="P266" s="289" t="n">
        <v>2010</v>
      </c>
      <c r="Q266" s="289" t="n">
        <v>2015</v>
      </c>
      <c r="R266" s="289" t="n">
        <v>2020</v>
      </c>
      <c r="S266" s="289" t="n">
        <v>2025</v>
      </c>
      <c r="T266" s="289" t="n">
        <v>2030</v>
      </c>
      <c r="U266" s="290" t="n">
        <v>2035</v>
      </c>
      <c r="W266" s="0"/>
      <c r="X266" s="0"/>
      <c r="Y266" s="0"/>
      <c r="Z266" s="0"/>
      <c r="AA266" s="0"/>
      <c r="AB266" s="0"/>
      <c r="AC266" s="0"/>
      <c r="AD266" s="0"/>
      <c r="AE266" s="0"/>
      <c r="AF266" s="0"/>
    </row>
    <row r="267" customFormat="false" ht="15" hidden="false" customHeight="false" outlineLevel="0" collapsed="false">
      <c r="A267" s="0"/>
      <c r="B267" s="0"/>
      <c r="C267" s="0"/>
      <c r="D267" s="0"/>
      <c r="E267" s="0"/>
      <c r="F267" s="0"/>
      <c r="G267" s="0"/>
      <c r="N267" s="0"/>
      <c r="O267" s="291" t="s">
        <v>180</v>
      </c>
      <c r="P267" s="292" t="n">
        <v>33</v>
      </c>
      <c r="Q267" s="292" t="n">
        <v>33</v>
      </c>
      <c r="R267" s="292" t="n">
        <v>29.7</v>
      </c>
      <c r="S267" s="292" t="n">
        <v>29.7</v>
      </c>
      <c r="T267" s="292" t="n">
        <v>29.7</v>
      </c>
      <c r="U267" s="293" t="n">
        <v>29.7</v>
      </c>
      <c r="W267" s="0"/>
      <c r="X267" s="0"/>
      <c r="Y267" s="0"/>
      <c r="Z267" s="0"/>
      <c r="AA267" s="0"/>
      <c r="AB267" s="0"/>
      <c r="AC267" s="0"/>
      <c r="AD267" s="0"/>
      <c r="AE267" s="0"/>
      <c r="AF267" s="0"/>
    </row>
    <row r="268" customFormat="false" ht="15" hidden="false" customHeight="false" outlineLevel="0" collapsed="false">
      <c r="A268" s="0"/>
      <c r="B268" s="0"/>
      <c r="C268" s="0"/>
      <c r="D268" s="0"/>
      <c r="E268" s="0"/>
      <c r="F268" s="0"/>
      <c r="G268" s="0"/>
      <c r="N268" s="0"/>
      <c r="O268" s="291" t="s">
        <v>159</v>
      </c>
      <c r="P268" s="292" t="n">
        <v>35</v>
      </c>
      <c r="Q268" s="292" t="n">
        <v>31.5</v>
      </c>
      <c r="R268" s="292" t="n">
        <v>31.5</v>
      </c>
      <c r="S268" s="292" t="n">
        <v>31.5</v>
      </c>
      <c r="T268" s="292" t="n">
        <v>31.5</v>
      </c>
      <c r="U268" s="293" t="n">
        <v>31.5</v>
      </c>
      <c r="W268" s="0"/>
      <c r="X268" s="0"/>
      <c r="Y268" s="0"/>
      <c r="Z268" s="0"/>
      <c r="AA268" s="0"/>
      <c r="AB268" s="0"/>
      <c r="AC268" s="0"/>
      <c r="AD268" s="0"/>
      <c r="AE268" s="0"/>
      <c r="AF268" s="0"/>
    </row>
    <row r="269" customFormat="false" ht="15" hidden="false" customHeight="false" outlineLevel="0" collapsed="false">
      <c r="A269" s="0"/>
      <c r="B269" s="0"/>
      <c r="C269" s="0"/>
      <c r="D269" s="0"/>
      <c r="E269" s="0"/>
      <c r="F269" s="0"/>
      <c r="G269" s="0"/>
      <c r="N269" s="0"/>
      <c r="O269" s="287" t="s">
        <v>254</v>
      </c>
      <c r="P269" s="287"/>
      <c r="Q269" s="287"/>
      <c r="R269" s="287"/>
      <c r="S269" s="287"/>
      <c r="T269" s="287"/>
      <c r="U269" s="287"/>
      <c r="W269" s="0"/>
      <c r="X269" s="0"/>
      <c r="Y269" s="0"/>
      <c r="Z269" s="0"/>
      <c r="AA269" s="0"/>
      <c r="AB269" s="0"/>
      <c r="AC269" s="0"/>
      <c r="AD269" s="0"/>
      <c r="AE269" s="0"/>
      <c r="AF269" s="0"/>
    </row>
    <row r="270" customFormat="false" ht="15" hidden="false" customHeight="false" outlineLevel="0" collapsed="false">
      <c r="A270" s="0"/>
      <c r="B270" s="0"/>
      <c r="C270" s="0"/>
      <c r="D270" s="0"/>
      <c r="E270" s="0"/>
      <c r="F270" s="0"/>
      <c r="G270" s="0"/>
      <c r="N270" s="0"/>
      <c r="O270" s="0"/>
      <c r="P270" s="0"/>
      <c r="Q270" s="0"/>
      <c r="R270" s="0"/>
      <c r="S270" s="0"/>
      <c r="T270" s="0"/>
      <c r="U270" s="0"/>
      <c r="W270" s="0"/>
      <c r="X270" s="0"/>
      <c r="Y270" s="0"/>
      <c r="Z270" s="0"/>
      <c r="AA270" s="0"/>
      <c r="AB270" s="0"/>
      <c r="AC270" s="0"/>
      <c r="AD270" s="0"/>
      <c r="AE270" s="0"/>
      <c r="AF270" s="0"/>
    </row>
    <row r="271" customFormat="false" ht="15" hidden="false" customHeight="false" outlineLevel="0" collapsed="false">
      <c r="A271" s="0"/>
      <c r="B271" s="0"/>
      <c r="C271" s="0"/>
      <c r="D271" s="0"/>
      <c r="E271" s="0"/>
      <c r="F271" s="0"/>
      <c r="G271" s="0"/>
      <c r="N271" s="0"/>
      <c r="O271" s="110" t="s">
        <v>271</v>
      </c>
      <c r="P271" s="112"/>
      <c r="Q271" s="112"/>
      <c r="R271" s="112"/>
      <c r="S271" s="112"/>
      <c r="T271" s="112"/>
      <c r="U271" s="112"/>
      <c r="W271" s="0"/>
      <c r="X271" s="110" t="s">
        <v>274</v>
      </c>
      <c r="Y271" s="112"/>
      <c r="Z271" s="112"/>
      <c r="AA271" s="112"/>
      <c r="AB271" s="112"/>
      <c r="AC271" s="112"/>
      <c r="AD271" s="112"/>
      <c r="AE271" s="0"/>
      <c r="AF271" s="0"/>
    </row>
    <row r="272" customFormat="false" ht="15" hidden="false" customHeight="false" outlineLevel="0" collapsed="false">
      <c r="A272" s="0"/>
      <c r="B272" s="0"/>
      <c r="C272" s="0"/>
      <c r="D272" s="0"/>
      <c r="E272" s="0"/>
      <c r="F272" s="0"/>
      <c r="G272" s="0"/>
      <c r="N272" s="0"/>
      <c r="O272" s="0"/>
      <c r="P272" s="0"/>
      <c r="Q272" s="0"/>
      <c r="R272" s="0"/>
      <c r="S272" s="0"/>
      <c r="T272" s="0"/>
      <c r="U272" s="0"/>
      <c r="W272" s="0"/>
      <c r="X272" s="0"/>
      <c r="Y272" s="0"/>
      <c r="Z272" s="5"/>
      <c r="AA272" s="5"/>
      <c r="AB272" s="5"/>
      <c r="AC272" s="5"/>
      <c r="AD272" s="5"/>
      <c r="AE272" s="0"/>
      <c r="AF272" s="0"/>
    </row>
    <row r="273" customFormat="false" ht="15" hidden="false" customHeight="false" outlineLevel="0" collapsed="false">
      <c r="A273" s="0"/>
      <c r="B273" s="0"/>
      <c r="C273" s="0"/>
      <c r="D273" s="0"/>
      <c r="E273" s="0"/>
      <c r="F273" s="0"/>
      <c r="G273" s="0"/>
      <c r="N273" s="0"/>
      <c r="O273" s="149"/>
      <c r="P273" s="66" t="n">
        <v>2010</v>
      </c>
      <c r="Q273" s="66" t="n">
        <v>2015</v>
      </c>
      <c r="R273" s="66" t="n">
        <v>2020</v>
      </c>
      <c r="S273" s="66" t="n">
        <v>2025</v>
      </c>
      <c r="T273" s="66" t="n">
        <v>2030</v>
      </c>
      <c r="U273" s="67" t="n">
        <v>2035</v>
      </c>
      <c r="W273" s="0"/>
      <c r="X273" s="149"/>
      <c r="Y273" s="66" t="n">
        <v>2010</v>
      </c>
      <c r="Z273" s="66" t="n">
        <v>2015</v>
      </c>
      <c r="AA273" s="66" t="n">
        <v>2020</v>
      </c>
      <c r="AB273" s="66" t="n">
        <v>2025</v>
      </c>
      <c r="AC273" s="66" t="n">
        <v>2030</v>
      </c>
      <c r="AD273" s="67" t="n">
        <v>2035</v>
      </c>
      <c r="AE273" s="0"/>
      <c r="AF273" s="0"/>
    </row>
    <row r="274" customFormat="false" ht="15" hidden="false" customHeight="false" outlineLevel="0" collapsed="false">
      <c r="A274" s="0"/>
      <c r="B274" s="0"/>
      <c r="C274" s="0"/>
      <c r="D274" s="0"/>
      <c r="E274" s="0"/>
      <c r="F274" s="0"/>
      <c r="G274" s="0"/>
      <c r="N274" s="0"/>
      <c r="O274" s="152" t="s">
        <v>131</v>
      </c>
      <c r="P274" s="153"/>
      <c r="Q274" s="153"/>
      <c r="R274" s="153"/>
      <c r="S274" s="153"/>
      <c r="T274" s="153"/>
      <c r="U274" s="154"/>
      <c r="W274" s="0"/>
      <c r="X274" s="152" t="s">
        <v>131</v>
      </c>
      <c r="Y274" s="153"/>
      <c r="Z274" s="153"/>
      <c r="AA274" s="153"/>
      <c r="AB274" s="153"/>
      <c r="AC274" s="153"/>
      <c r="AD274" s="154"/>
      <c r="AE274" s="0"/>
      <c r="AF274" s="0"/>
    </row>
    <row r="275" customFormat="false" ht="15" hidden="false" customHeight="false" outlineLevel="0" collapsed="false">
      <c r="A275" s="0"/>
      <c r="B275" s="0"/>
      <c r="C275" s="0"/>
      <c r="D275" s="0"/>
      <c r="E275" s="0"/>
      <c r="F275" s="0"/>
      <c r="G275" s="0"/>
      <c r="N275" s="0"/>
      <c r="O275" s="152" t="s">
        <v>133</v>
      </c>
      <c r="P275" s="153"/>
      <c r="Q275" s="153"/>
      <c r="R275" s="153"/>
      <c r="S275" s="153"/>
      <c r="T275" s="153"/>
      <c r="U275" s="154"/>
      <c r="W275" s="0"/>
      <c r="X275" s="152" t="s">
        <v>133</v>
      </c>
      <c r="Y275" s="153"/>
      <c r="Z275" s="153"/>
      <c r="AA275" s="153"/>
      <c r="AB275" s="153"/>
      <c r="AC275" s="153"/>
      <c r="AD275" s="154"/>
      <c r="AE275" s="0"/>
      <c r="AF275" s="0"/>
    </row>
    <row r="276" customFormat="false" ht="15" hidden="false" customHeight="false" outlineLevel="0" collapsed="false">
      <c r="A276" s="0"/>
      <c r="B276" s="0"/>
      <c r="C276" s="0"/>
      <c r="D276" s="0"/>
      <c r="E276" s="0"/>
      <c r="F276" s="0"/>
      <c r="G276" s="0"/>
      <c r="N276" s="0"/>
      <c r="O276" s="152" t="s">
        <v>134</v>
      </c>
      <c r="P276" s="153"/>
      <c r="Q276" s="153"/>
      <c r="R276" s="153"/>
      <c r="S276" s="153"/>
      <c r="T276" s="153"/>
      <c r="U276" s="154"/>
      <c r="W276" s="0"/>
      <c r="X276" s="152" t="s">
        <v>134</v>
      </c>
      <c r="Y276" s="153"/>
      <c r="Z276" s="153"/>
      <c r="AA276" s="153"/>
      <c r="AB276" s="153"/>
      <c r="AC276" s="153"/>
      <c r="AD276" s="154"/>
      <c r="AE276" s="0"/>
      <c r="AF276" s="0"/>
    </row>
    <row r="277" customFormat="false" ht="15" hidden="false" customHeight="false" outlineLevel="0" collapsed="false">
      <c r="A277" s="0"/>
      <c r="B277" s="0"/>
      <c r="C277" s="0"/>
      <c r="D277" s="0"/>
      <c r="E277" s="0"/>
      <c r="F277" s="0"/>
      <c r="G277" s="0"/>
      <c r="N277" s="0"/>
      <c r="O277" s="152" t="s">
        <v>135</v>
      </c>
      <c r="P277" s="153"/>
      <c r="Q277" s="153"/>
      <c r="R277" s="153"/>
      <c r="S277" s="153"/>
      <c r="T277" s="153"/>
      <c r="U277" s="154"/>
      <c r="W277" s="0"/>
      <c r="X277" s="152" t="s">
        <v>135</v>
      </c>
      <c r="Y277" s="153"/>
      <c r="Z277" s="153"/>
      <c r="AA277" s="153"/>
      <c r="AB277" s="153"/>
      <c r="AC277" s="153"/>
      <c r="AD277" s="154"/>
      <c r="AE277" s="0"/>
      <c r="AF277" s="0"/>
    </row>
    <row r="278" customFormat="false" ht="15" hidden="false" customHeight="false" outlineLevel="0" collapsed="false">
      <c r="A278" s="0"/>
      <c r="B278" s="0"/>
      <c r="C278" s="0"/>
      <c r="D278" s="0"/>
      <c r="E278" s="0"/>
      <c r="F278" s="0"/>
      <c r="G278" s="0"/>
      <c r="N278" s="0"/>
      <c r="O278" s="295"/>
      <c r="P278" s="213"/>
      <c r="Q278" s="213"/>
      <c r="R278" s="213"/>
      <c r="S278" s="213"/>
      <c r="T278" s="213"/>
      <c r="U278" s="213"/>
      <c r="W278" s="0"/>
      <c r="X278" s="295"/>
      <c r="Y278" s="213"/>
      <c r="Z278" s="213"/>
      <c r="AA278" s="213"/>
      <c r="AB278" s="213"/>
      <c r="AC278" s="213"/>
      <c r="AD278" s="213"/>
      <c r="AE278" s="0"/>
      <c r="AF278" s="0"/>
    </row>
    <row r="279" customFormat="false" ht="15" hidden="false" customHeight="false" outlineLevel="0" collapsed="false">
      <c r="A279" s="0"/>
      <c r="B279" s="0"/>
      <c r="C279" s="0"/>
      <c r="D279" s="0"/>
      <c r="E279" s="0"/>
      <c r="F279" s="0"/>
      <c r="G279" s="0"/>
      <c r="N279" s="0"/>
      <c r="O279" s="110" t="s">
        <v>275</v>
      </c>
      <c r="P279" s="112"/>
      <c r="Q279" s="112"/>
      <c r="R279" s="112"/>
      <c r="S279" s="112"/>
      <c r="T279" s="112"/>
      <c r="U279" s="112"/>
      <c r="W279" s="0"/>
      <c r="X279" s="110" t="s">
        <v>276</v>
      </c>
      <c r="Y279" s="112"/>
      <c r="Z279" s="112"/>
      <c r="AA279" s="112"/>
      <c r="AB279" s="112"/>
      <c r="AC279" s="112"/>
      <c r="AD279" s="112"/>
      <c r="AE279" s="0"/>
      <c r="AF279" s="0"/>
    </row>
    <row r="280" customFormat="false" ht="15" hidden="false" customHeight="false" outlineLevel="0" collapsed="false">
      <c r="A280" s="0"/>
      <c r="B280" s="0"/>
      <c r="C280" s="0"/>
      <c r="D280" s="0"/>
      <c r="E280" s="0"/>
      <c r="F280" s="0"/>
      <c r="G280" s="0"/>
      <c r="N280" s="0"/>
      <c r="O280" s="0"/>
      <c r="P280" s="0"/>
      <c r="Q280" s="0"/>
      <c r="R280" s="0"/>
      <c r="S280" s="0"/>
      <c r="T280" s="0"/>
      <c r="U280" s="0"/>
      <c r="W280" s="0"/>
      <c r="X280" s="0"/>
      <c r="Y280" s="0"/>
      <c r="Z280" s="5"/>
      <c r="AA280" s="5"/>
      <c r="AB280" s="5"/>
      <c r="AC280" s="5"/>
      <c r="AD280" s="5"/>
      <c r="AE280" s="0"/>
      <c r="AF280" s="0"/>
    </row>
    <row r="281" customFormat="false" ht="15" hidden="false" customHeight="false" outlineLevel="0" collapsed="false">
      <c r="A281" s="0"/>
      <c r="B281" s="0"/>
      <c r="C281" s="0"/>
      <c r="D281" s="0"/>
      <c r="E281" s="0"/>
      <c r="F281" s="0"/>
      <c r="G281" s="0"/>
      <c r="N281" s="0"/>
      <c r="O281" s="149"/>
      <c r="P281" s="66" t="n">
        <v>2010</v>
      </c>
      <c r="Q281" s="66" t="n">
        <v>2015</v>
      </c>
      <c r="R281" s="66" t="n">
        <v>2020</v>
      </c>
      <c r="S281" s="66" t="n">
        <v>2025</v>
      </c>
      <c r="T281" s="66" t="n">
        <v>2030</v>
      </c>
      <c r="U281" s="67" t="n">
        <v>2035</v>
      </c>
      <c r="W281" s="0"/>
      <c r="X281" s="149"/>
      <c r="Y281" s="66" t="n">
        <v>2010</v>
      </c>
      <c r="Z281" s="66" t="n">
        <v>2015</v>
      </c>
      <c r="AA281" s="66" t="n">
        <v>2020</v>
      </c>
      <c r="AB281" s="66" t="n">
        <v>2025</v>
      </c>
      <c r="AC281" s="66" t="n">
        <v>2030</v>
      </c>
      <c r="AD281" s="67" t="n">
        <v>2035</v>
      </c>
      <c r="AE281" s="0"/>
      <c r="AF281" s="0"/>
    </row>
    <row r="282" customFormat="false" ht="15" hidden="false" customHeight="false" outlineLevel="0" collapsed="false">
      <c r="A282" s="0"/>
      <c r="B282" s="0"/>
      <c r="C282" s="0"/>
      <c r="D282" s="0"/>
      <c r="E282" s="0"/>
      <c r="F282" s="0"/>
      <c r="G282" s="0"/>
      <c r="N282" s="0"/>
      <c r="O282" s="152" t="s">
        <v>131</v>
      </c>
      <c r="P282" s="153"/>
      <c r="Q282" s="153"/>
      <c r="R282" s="153"/>
      <c r="S282" s="153"/>
      <c r="T282" s="153"/>
      <c r="U282" s="154"/>
      <c r="W282" s="0"/>
      <c r="X282" s="152" t="s">
        <v>131</v>
      </c>
      <c r="Y282" s="153"/>
      <c r="Z282" s="153"/>
      <c r="AA282" s="153"/>
      <c r="AB282" s="153"/>
      <c r="AC282" s="153"/>
      <c r="AD282" s="154"/>
      <c r="AE282" s="0"/>
      <c r="AF282" s="0"/>
    </row>
    <row r="283" customFormat="false" ht="15" hidden="false" customHeight="false" outlineLevel="0" collapsed="false">
      <c r="A283" s="0"/>
      <c r="B283" s="0"/>
      <c r="C283" s="0"/>
      <c r="D283" s="0"/>
      <c r="E283" s="0"/>
      <c r="F283" s="0"/>
      <c r="G283" s="0"/>
      <c r="N283" s="0"/>
      <c r="O283" s="152" t="s">
        <v>133</v>
      </c>
      <c r="P283" s="153"/>
      <c r="Q283" s="153"/>
      <c r="R283" s="153"/>
      <c r="S283" s="153"/>
      <c r="T283" s="153"/>
      <c r="U283" s="154"/>
      <c r="W283" s="0"/>
      <c r="X283" s="152" t="s">
        <v>133</v>
      </c>
      <c r="Y283" s="153"/>
      <c r="Z283" s="153"/>
      <c r="AA283" s="153"/>
      <c r="AB283" s="153"/>
      <c r="AC283" s="153"/>
      <c r="AD283" s="154"/>
      <c r="AE283" s="0"/>
      <c r="AF283" s="0"/>
    </row>
    <row r="284" customFormat="false" ht="15" hidden="false" customHeight="false" outlineLevel="0" collapsed="false">
      <c r="A284" s="0"/>
      <c r="B284" s="0"/>
      <c r="C284" s="0"/>
      <c r="D284" s="0"/>
      <c r="E284" s="0"/>
      <c r="F284" s="0"/>
      <c r="G284" s="0"/>
      <c r="N284" s="0"/>
      <c r="O284" s="152" t="s">
        <v>134</v>
      </c>
      <c r="P284" s="153"/>
      <c r="Q284" s="153"/>
      <c r="R284" s="153"/>
      <c r="S284" s="153"/>
      <c r="T284" s="153"/>
      <c r="U284" s="154"/>
      <c r="W284" s="0"/>
      <c r="X284" s="152" t="s">
        <v>134</v>
      </c>
      <c r="Y284" s="153"/>
      <c r="Z284" s="153"/>
      <c r="AA284" s="153"/>
      <c r="AB284" s="153"/>
      <c r="AC284" s="153"/>
      <c r="AD284" s="154"/>
      <c r="AE284" s="0"/>
      <c r="AF284" s="0"/>
    </row>
    <row r="285" customFormat="false" ht="15" hidden="false" customHeight="false" outlineLevel="0" collapsed="false">
      <c r="A285" s="0"/>
      <c r="B285" s="0"/>
      <c r="C285" s="0"/>
      <c r="D285" s="0"/>
      <c r="E285" s="0"/>
      <c r="F285" s="0"/>
      <c r="G285" s="0"/>
      <c r="N285" s="0"/>
      <c r="O285" s="152" t="s">
        <v>135</v>
      </c>
      <c r="P285" s="153"/>
      <c r="Q285" s="153"/>
      <c r="R285" s="153"/>
      <c r="S285" s="153"/>
      <c r="T285" s="153"/>
      <c r="U285" s="154"/>
      <c r="W285" s="0"/>
      <c r="X285" s="152" t="s">
        <v>135</v>
      </c>
      <c r="Y285" s="153"/>
      <c r="Z285" s="153"/>
      <c r="AA285" s="153"/>
      <c r="AB285" s="153"/>
      <c r="AC285" s="153"/>
      <c r="AD285" s="154"/>
      <c r="AE285" s="0"/>
      <c r="AF285" s="0"/>
    </row>
    <row r="286" customFormat="false" ht="15" hidden="false" customHeight="false" outlineLevel="0" collapsed="false">
      <c r="A286" s="0"/>
      <c r="B286" s="0"/>
      <c r="C286" s="0"/>
      <c r="D286" s="0"/>
      <c r="E286" s="0"/>
      <c r="F286" s="0"/>
      <c r="G286" s="0"/>
      <c r="N286" s="0"/>
      <c r="O286" s="295"/>
      <c r="P286" s="213"/>
      <c r="Q286" s="213"/>
      <c r="R286" s="213"/>
      <c r="S286" s="213"/>
      <c r="T286" s="213"/>
      <c r="U286" s="213"/>
      <c r="W286" s="0"/>
      <c r="X286" s="295"/>
      <c r="Y286" s="213"/>
      <c r="Z286" s="213"/>
      <c r="AA286" s="213"/>
      <c r="AB286" s="213"/>
      <c r="AC286" s="213"/>
      <c r="AD286" s="213"/>
      <c r="AE286" s="0"/>
      <c r="AF286" s="0"/>
    </row>
    <row r="287" customFormat="false" ht="15" hidden="false" customHeight="false" outlineLevel="0" collapsed="false">
      <c r="A287" s="0"/>
      <c r="B287" s="0"/>
      <c r="C287" s="0"/>
      <c r="D287" s="0"/>
      <c r="E287" s="0"/>
      <c r="F287" s="0"/>
      <c r="G287" s="0"/>
      <c r="N287" s="0"/>
      <c r="O287" s="110" t="s">
        <v>277</v>
      </c>
      <c r="P287" s="112"/>
      <c r="Q287" s="112"/>
      <c r="R287" s="112"/>
      <c r="S287" s="112"/>
      <c r="T287" s="112"/>
      <c r="U287" s="112"/>
      <c r="W287" s="0"/>
      <c r="X287" s="110" t="s">
        <v>278</v>
      </c>
      <c r="Y287" s="112"/>
      <c r="Z287" s="112"/>
      <c r="AA287" s="112"/>
      <c r="AB287" s="112"/>
      <c r="AC287" s="112"/>
      <c r="AD287" s="112"/>
      <c r="AE287" s="0"/>
      <c r="AF287" s="0"/>
    </row>
    <row r="288" customFormat="false" ht="15" hidden="false" customHeight="false" outlineLevel="0" collapsed="false">
      <c r="A288" s="0"/>
      <c r="B288" s="0"/>
      <c r="C288" s="0"/>
      <c r="D288" s="0"/>
      <c r="E288" s="0"/>
      <c r="F288" s="0"/>
      <c r="G288" s="0"/>
      <c r="N288" s="0"/>
      <c r="O288" s="0"/>
      <c r="P288" s="0"/>
      <c r="Q288" s="0"/>
      <c r="R288" s="0"/>
      <c r="S288" s="0"/>
      <c r="T288" s="0"/>
      <c r="U288" s="0"/>
      <c r="W288" s="0"/>
      <c r="X288" s="0"/>
      <c r="Y288" s="0"/>
      <c r="Z288" s="5"/>
      <c r="AA288" s="5"/>
      <c r="AB288" s="5"/>
      <c r="AC288" s="5"/>
      <c r="AD288" s="5"/>
      <c r="AE288" s="0"/>
      <c r="AF288" s="0"/>
    </row>
    <row r="289" customFormat="false" ht="15" hidden="false" customHeight="false" outlineLevel="0" collapsed="false">
      <c r="A289" s="0"/>
      <c r="B289" s="0"/>
      <c r="C289" s="0"/>
      <c r="D289" s="0"/>
      <c r="E289" s="0"/>
      <c r="F289" s="0"/>
      <c r="G289" s="0"/>
      <c r="N289" s="0"/>
      <c r="O289" s="149"/>
      <c r="P289" s="66" t="n">
        <v>2010</v>
      </c>
      <c r="Q289" s="66" t="n">
        <v>2015</v>
      </c>
      <c r="R289" s="66" t="n">
        <v>2020</v>
      </c>
      <c r="S289" s="66" t="n">
        <v>2025</v>
      </c>
      <c r="T289" s="66" t="n">
        <v>2030</v>
      </c>
      <c r="U289" s="67" t="n">
        <v>2035</v>
      </c>
      <c r="W289" s="0"/>
      <c r="X289" s="149"/>
      <c r="Y289" s="66" t="n">
        <v>2010</v>
      </c>
      <c r="Z289" s="66" t="n">
        <v>2015</v>
      </c>
      <c r="AA289" s="66" t="n">
        <v>2020</v>
      </c>
      <c r="AB289" s="66" t="n">
        <v>2025</v>
      </c>
      <c r="AC289" s="66" t="n">
        <v>2030</v>
      </c>
      <c r="AD289" s="67" t="n">
        <v>2035</v>
      </c>
      <c r="AE289" s="0"/>
      <c r="AF289" s="0"/>
    </row>
    <row r="290" customFormat="false" ht="15" hidden="false" customHeight="false" outlineLevel="0" collapsed="false">
      <c r="A290" s="0"/>
      <c r="B290" s="0"/>
      <c r="C290" s="0"/>
      <c r="D290" s="0"/>
      <c r="E290" s="0"/>
      <c r="F290" s="0"/>
      <c r="G290" s="0"/>
      <c r="N290" s="0"/>
      <c r="O290" s="152" t="s">
        <v>131</v>
      </c>
      <c r="P290" s="153"/>
      <c r="Q290" s="153"/>
      <c r="R290" s="153"/>
      <c r="S290" s="153"/>
      <c r="T290" s="153"/>
      <c r="U290" s="154"/>
      <c r="W290" s="0"/>
      <c r="X290" s="152" t="s">
        <v>131</v>
      </c>
      <c r="Y290" s="153"/>
      <c r="Z290" s="153"/>
      <c r="AA290" s="153"/>
      <c r="AB290" s="153"/>
      <c r="AC290" s="153"/>
      <c r="AD290" s="154"/>
      <c r="AE290" s="0"/>
      <c r="AF290" s="0"/>
    </row>
    <row r="291" customFormat="false" ht="15" hidden="false" customHeight="false" outlineLevel="0" collapsed="false">
      <c r="A291" s="0"/>
      <c r="B291" s="0"/>
      <c r="C291" s="0"/>
      <c r="D291" s="0"/>
      <c r="E291" s="0"/>
      <c r="F291" s="0"/>
      <c r="G291" s="0"/>
      <c r="N291" s="0"/>
      <c r="O291" s="152" t="s">
        <v>133</v>
      </c>
      <c r="P291" s="153"/>
      <c r="Q291" s="153"/>
      <c r="R291" s="153"/>
      <c r="S291" s="153"/>
      <c r="T291" s="153"/>
      <c r="U291" s="154"/>
      <c r="W291" s="0"/>
      <c r="X291" s="152" t="s">
        <v>133</v>
      </c>
      <c r="Y291" s="153"/>
      <c r="Z291" s="153"/>
      <c r="AA291" s="153"/>
      <c r="AB291" s="153"/>
      <c r="AC291" s="153"/>
      <c r="AD291" s="154"/>
      <c r="AE291" s="0"/>
      <c r="AF291" s="0"/>
    </row>
    <row r="292" customFormat="false" ht="15" hidden="false" customHeight="false" outlineLevel="0" collapsed="false">
      <c r="A292" s="0"/>
      <c r="B292" s="0"/>
      <c r="C292" s="0"/>
      <c r="D292" s="0"/>
      <c r="E292" s="0"/>
      <c r="F292" s="0"/>
      <c r="G292" s="0"/>
      <c r="N292" s="0"/>
      <c r="O292" s="152" t="s">
        <v>134</v>
      </c>
      <c r="P292" s="153"/>
      <c r="Q292" s="153"/>
      <c r="R292" s="153"/>
      <c r="S292" s="153"/>
      <c r="T292" s="153"/>
      <c r="U292" s="154"/>
      <c r="W292" s="0"/>
      <c r="X292" s="152" t="s">
        <v>134</v>
      </c>
      <c r="Y292" s="153"/>
      <c r="Z292" s="153"/>
      <c r="AA292" s="153"/>
      <c r="AB292" s="153"/>
      <c r="AC292" s="153"/>
      <c r="AD292" s="154"/>
      <c r="AE292" s="0"/>
      <c r="AF292" s="0"/>
    </row>
    <row r="293" customFormat="false" ht="15" hidden="false" customHeight="false" outlineLevel="0" collapsed="false">
      <c r="A293" s="0"/>
      <c r="B293" s="0"/>
      <c r="C293" s="0"/>
      <c r="D293" s="0"/>
      <c r="E293" s="0"/>
      <c r="F293" s="0"/>
      <c r="G293" s="0"/>
      <c r="N293" s="0"/>
      <c r="O293" s="152" t="s">
        <v>135</v>
      </c>
      <c r="P293" s="153"/>
      <c r="Q293" s="153"/>
      <c r="R293" s="153"/>
      <c r="S293" s="153"/>
      <c r="T293" s="153"/>
      <c r="U293" s="154"/>
      <c r="W293" s="0"/>
      <c r="X293" s="152" t="s">
        <v>135</v>
      </c>
      <c r="Y293" s="153"/>
      <c r="Z293" s="153"/>
      <c r="AA293" s="153"/>
      <c r="AB293" s="153"/>
      <c r="AC293" s="153"/>
      <c r="AD293" s="154"/>
      <c r="AE293" s="0"/>
      <c r="AF293" s="0"/>
    </row>
    <row r="294" customFormat="false" ht="15" hidden="false" customHeight="false" outlineLevel="0" collapsed="false">
      <c r="A294" s="0"/>
      <c r="B294" s="0"/>
      <c r="C294" s="0"/>
      <c r="D294" s="0"/>
      <c r="E294" s="0"/>
      <c r="F294" s="0"/>
      <c r="G294" s="0"/>
      <c r="N294" s="0"/>
      <c r="O294" s="295"/>
      <c r="P294" s="213"/>
      <c r="Q294" s="213"/>
      <c r="R294" s="213"/>
      <c r="S294" s="213"/>
      <c r="T294" s="213"/>
      <c r="U294" s="213"/>
      <c r="W294" s="0"/>
      <c r="X294" s="295"/>
      <c r="Y294" s="213"/>
      <c r="Z294" s="213"/>
      <c r="AA294" s="213"/>
      <c r="AB294" s="213"/>
      <c r="AC294" s="213"/>
      <c r="AD294" s="213"/>
      <c r="AE294" s="0"/>
      <c r="AF294" s="0"/>
    </row>
    <row r="295" customFormat="false" ht="15" hidden="false" customHeight="false" outlineLevel="0" collapsed="false">
      <c r="A295" s="0"/>
      <c r="B295" s="0"/>
      <c r="C295" s="0"/>
      <c r="D295" s="0"/>
      <c r="E295" s="0"/>
      <c r="F295" s="0"/>
      <c r="G295" s="0"/>
      <c r="N295" s="0"/>
      <c r="O295" s="110" t="s">
        <v>279</v>
      </c>
      <c r="P295" s="112"/>
      <c r="Q295" s="112"/>
      <c r="R295" s="112"/>
      <c r="S295" s="112"/>
      <c r="T295" s="112"/>
      <c r="U295" s="112"/>
      <c r="W295" s="0"/>
      <c r="X295" s="110" t="s">
        <v>280</v>
      </c>
      <c r="Y295" s="112"/>
      <c r="Z295" s="112"/>
      <c r="AA295" s="112"/>
      <c r="AB295" s="112"/>
      <c r="AC295" s="112"/>
      <c r="AD295" s="112"/>
      <c r="AE295" s="0"/>
      <c r="AF295" s="0"/>
    </row>
    <row r="296" customFormat="false" ht="15" hidden="false" customHeight="false" outlineLevel="0" collapsed="false">
      <c r="A296" s="0"/>
      <c r="B296" s="0"/>
      <c r="C296" s="0"/>
      <c r="D296" s="0"/>
      <c r="E296" s="0"/>
      <c r="F296" s="0"/>
      <c r="G296" s="0"/>
      <c r="N296" s="0"/>
      <c r="O296" s="0"/>
      <c r="P296" s="0"/>
      <c r="Q296" s="0"/>
      <c r="R296" s="0"/>
      <c r="S296" s="0"/>
      <c r="T296" s="0"/>
      <c r="U296" s="0"/>
      <c r="W296" s="0"/>
      <c r="X296" s="0"/>
      <c r="Y296" s="0"/>
      <c r="Z296" s="5"/>
      <c r="AA296" s="5"/>
      <c r="AB296" s="5"/>
      <c r="AC296" s="5"/>
      <c r="AD296" s="5"/>
      <c r="AE296" s="0"/>
      <c r="AF296" s="0"/>
    </row>
    <row r="297" customFormat="false" ht="15" hidden="false" customHeight="false" outlineLevel="0" collapsed="false">
      <c r="A297" s="0"/>
      <c r="B297" s="0"/>
      <c r="C297" s="0"/>
      <c r="D297" s="0"/>
      <c r="E297" s="0"/>
      <c r="F297" s="0"/>
      <c r="G297" s="0"/>
      <c r="N297" s="0"/>
      <c r="O297" s="149"/>
      <c r="P297" s="66" t="n">
        <v>2010</v>
      </c>
      <c r="Q297" s="66" t="n">
        <v>2015</v>
      </c>
      <c r="R297" s="66" t="n">
        <v>2020</v>
      </c>
      <c r="S297" s="66" t="n">
        <v>2025</v>
      </c>
      <c r="T297" s="66" t="n">
        <v>2030</v>
      </c>
      <c r="U297" s="67" t="n">
        <v>2035</v>
      </c>
      <c r="W297" s="0"/>
      <c r="X297" s="149"/>
      <c r="Y297" s="66" t="n">
        <v>2010</v>
      </c>
      <c r="Z297" s="66" t="n">
        <v>2015</v>
      </c>
      <c r="AA297" s="66" t="n">
        <v>2020</v>
      </c>
      <c r="AB297" s="66" t="n">
        <v>2025</v>
      </c>
      <c r="AC297" s="66" t="n">
        <v>2030</v>
      </c>
      <c r="AD297" s="67" t="n">
        <v>2035</v>
      </c>
      <c r="AE297" s="0"/>
      <c r="AF297" s="0"/>
    </row>
    <row r="298" customFormat="false" ht="15" hidden="false" customHeight="false" outlineLevel="0" collapsed="false">
      <c r="A298" s="0"/>
      <c r="B298" s="0"/>
      <c r="C298" s="0"/>
      <c r="D298" s="0"/>
      <c r="E298" s="0"/>
      <c r="F298" s="0"/>
      <c r="G298" s="0"/>
      <c r="N298" s="0"/>
      <c r="O298" s="152" t="s">
        <v>131</v>
      </c>
      <c r="P298" s="153"/>
      <c r="Q298" s="153"/>
      <c r="R298" s="153"/>
      <c r="S298" s="153"/>
      <c r="T298" s="153"/>
      <c r="U298" s="154"/>
      <c r="W298" s="0"/>
      <c r="X298" s="152" t="s">
        <v>131</v>
      </c>
      <c r="Y298" s="153"/>
      <c r="Z298" s="153"/>
      <c r="AA298" s="153"/>
      <c r="AB298" s="153"/>
      <c r="AC298" s="153"/>
      <c r="AD298" s="154"/>
      <c r="AE298" s="0"/>
      <c r="AF298" s="0"/>
    </row>
    <row r="299" customFormat="false" ht="15" hidden="false" customHeight="false" outlineLevel="0" collapsed="false">
      <c r="A299" s="0"/>
      <c r="B299" s="0"/>
      <c r="C299" s="0"/>
      <c r="D299" s="0"/>
      <c r="E299" s="0"/>
      <c r="F299" s="0"/>
      <c r="G299" s="0"/>
      <c r="N299" s="0"/>
      <c r="O299" s="152" t="s">
        <v>133</v>
      </c>
      <c r="P299" s="153"/>
      <c r="Q299" s="153"/>
      <c r="R299" s="153"/>
      <c r="S299" s="153"/>
      <c r="T299" s="153"/>
      <c r="U299" s="154"/>
      <c r="W299" s="0"/>
      <c r="X299" s="152" t="s">
        <v>133</v>
      </c>
      <c r="Y299" s="153"/>
      <c r="Z299" s="153"/>
      <c r="AA299" s="153"/>
      <c r="AB299" s="153"/>
      <c r="AC299" s="153"/>
      <c r="AD299" s="154"/>
      <c r="AE299" s="0"/>
      <c r="AF299" s="0"/>
    </row>
    <row r="300" customFormat="false" ht="15" hidden="false" customHeight="false" outlineLevel="0" collapsed="false">
      <c r="A300" s="0"/>
      <c r="B300" s="0"/>
      <c r="C300" s="0"/>
      <c r="D300" s="0"/>
      <c r="E300" s="0"/>
      <c r="F300" s="0"/>
      <c r="G300" s="0"/>
      <c r="N300" s="0"/>
      <c r="O300" s="152" t="s">
        <v>134</v>
      </c>
      <c r="P300" s="153"/>
      <c r="Q300" s="153"/>
      <c r="R300" s="153"/>
      <c r="S300" s="153"/>
      <c r="T300" s="153"/>
      <c r="U300" s="154"/>
      <c r="W300" s="0"/>
      <c r="X300" s="152" t="s">
        <v>134</v>
      </c>
      <c r="Y300" s="153"/>
      <c r="Z300" s="153"/>
      <c r="AA300" s="153"/>
      <c r="AB300" s="153"/>
      <c r="AC300" s="153"/>
      <c r="AD300" s="154"/>
      <c r="AE300" s="0"/>
      <c r="AF300" s="0"/>
    </row>
    <row r="301" customFormat="false" ht="15" hidden="false" customHeight="false" outlineLevel="0" collapsed="false">
      <c r="A301" s="0"/>
      <c r="B301" s="0"/>
      <c r="C301" s="0"/>
      <c r="D301" s="0"/>
      <c r="E301" s="0"/>
      <c r="F301" s="0"/>
      <c r="G301" s="0"/>
      <c r="N301" s="0"/>
      <c r="O301" s="152" t="s">
        <v>135</v>
      </c>
      <c r="P301" s="153"/>
      <c r="Q301" s="153"/>
      <c r="R301" s="153"/>
      <c r="S301" s="153"/>
      <c r="T301" s="153"/>
      <c r="U301" s="154"/>
      <c r="W301" s="0"/>
      <c r="X301" s="152" t="s">
        <v>135</v>
      </c>
      <c r="Y301" s="153"/>
      <c r="Z301" s="153"/>
      <c r="AA301" s="153"/>
      <c r="AB301" s="153"/>
      <c r="AC301" s="153"/>
      <c r="AD301" s="154"/>
      <c r="AE301" s="0"/>
      <c r="AF301" s="0"/>
    </row>
    <row r="302" customFormat="false" ht="15" hidden="false" customHeight="false" outlineLevel="0" collapsed="false">
      <c r="A302" s="0"/>
      <c r="B302" s="0"/>
      <c r="C302" s="0"/>
      <c r="D302" s="0"/>
      <c r="E302" s="0"/>
      <c r="F302" s="0"/>
      <c r="G302" s="0"/>
      <c r="N302" s="0"/>
      <c r="O302" s="295"/>
      <c r="P302" s="213"/>
      <c r="Q302" s="213"/>
      <c r="R302" s="213"/>
      <c r="S302" s="213"/>
      <c r="T302" s="213"/>
      <c r="U302" s="213"/>
      <c r="W302" s="0"/>
      <c r="X302" s="295"/>
      <c r="Y302" s="213"/>
      <c r="Z302" s="213"/>
      <c r="AA302" s="213"/>
      <c r="AB302" s="213"/>
      <c r="AC302" s="213"/>
      <c r="AD302" s="213"/>
      <c r="AE302" s="0"/>
      <c r="AF302" s="0"/>
    </row>
    <row r="303" customFormat="false" ht="15" hidden="false" customHeight="false" outlineLevel="0" collapsed="false">
      <c r="A303" s="0"/>
      <c r="B303" s="0"/>
      <c r="C303" s="0"/>
      <c r="D303" s="0"/>
      <c r="E303" s="0"/>
      <c r="F303" s="0"/>
      <c r="G303" s="0"/>
      <c r="N303" s="0"/>
      <c r="O303" s="295"/>
      <c r="P303" s="213"/>
      <c r="Q303" s="213"/>
      <c r="R303" s="213"/>
      <c r="S303" s="213"/>
      <c r="T303" s="213"/>
      <c r="U303" s="213"/>
      <c r="W303" s="0"/>
      <c r="X303" s="0"/>
      <c r="Y303" s="0"/>
      <c r="Z303" s="213"/>
      <c r="AA303" s="213"/>
      <c r="AB303" s="213"/>
      <c r="AC303" s="213"/>
      <c r="AD303" s="213"/>
      <c r="AE303" s="0"/>
      <c r="AF303" s="0"/>
    </row>
    <row r="304" customFormat="false" ht="15" hidden="false" customHeight="false" outlineLevel="0" collapsed="false">
      <c r="A304" s="0"/>
      <c r="B304" s="0"/>
      <c r="C304" s="0"/>
      <c r="D304" s="0"/>
      <c r="E304" s="0"/>
      <c r="F304" s="0"/>
      <c r="G304" s="0"/>
      <c r="N304" s="0"/>
      <c r="O304" s="110" t="s">
        <v>272</v>
      </c>
      <c r="P304" s="213"/>
      <c r="Q304" s="213"/>
      <c r="R304" s="213"/>
      <c r="S304" s="213"/>
      <c r="T304" s="213"/>
      <c r="U304" s="213"/>
      <c r="W304" s="0"/>
      <c r="X304" s="0"/>
      <c r="Y304" s="0"/>
      <c r="Z304" s="213"/>
      <c r="AA304" s="213"/>
      <c r="AB304" s="213"/>
      <c r="AC304" s="213"/>
      <c r="AD304" s="213"/>
      <c r="AE304" s="0"/>
      <c r="AF304" s="0"/>
    </row>
    <row r="305" customFormat="false" ht="15" hidden="false" customHeight="false" outlineLevel="0" collapsed="false">
      <c r="A305" s="0"/>
      <c r="B305" s="0"/>
      <c r="C305" s="0"/>
      <c r="D305" s="0"/>
      <c r="E305" s="0"/>
      <c r="F305" s="0"/>
      <c r="G305" s="0"/>
      <c r="N305" s="0"/>
      <c r="O305" s="112" t="s">
        <v>281</v>
      </c>
      <c r="P305" s="213"/>
      <c r="Q305" s="213"/>
      <c r="R305" s="213"/>
      <c r="S305" s="213"/>
      <c r="T305" s="213"/>
      <c r="U305" s="213"/>
      <c r="W305" s="0"/>
      <c r="X305" s="0"/>
      <c r="Y305" s="0"/>
      <c r="Z305" s="213"/>
      <c r="AA305" s="213"/>
      <c r="AB305" s="213"/>
      <c r="AC305" s="213"/>
      <c r="AD305" s="213"/>
      <c r="AE305" s="0"/>
      <c r="AF305" s="0"/>
    </row>
    <row r="306" customFormat="false" ht="15" hidden="false" customHeight="false" outlineLevel="0" collapsed="false">
      <c r="A306" s="0"/>
      <c r="B306" s="0"/>
      <c r="C306" s="0"/>
      <c r="D306" s="0"/>
      <c r="E306" s="0"/>
      <c r="F306" s="0"/>
      <c r="G306" s="0"/>
      <c r="N306" s="0"/>
      <c r="O306" s="213"/>
      <c r="P306" s="213"/>
      <c r="Q306" s="213"/>
      <c r="R306" s="213"/>
      <c r="S306" s="213"/>
      <c r="T306" s="213"/>
      <c r="U306" s="213"/>
      <c r="W306" s="0"/>
      <c r="X306" s="0"/>
      <c r="Y306" s="0"/>
      <c r="Z306" s="213"/>
      <c r="AA306" s="213"/>
      <c r="AB306" s="213"/>
      <c r="AC306" s="213"/>
      <c r="AD306" s="213"/>
      <c r="AE306" s="0"/>
      <c r="AF306" s="0"/>
    </row>
    <row r="307" customFormat="false" ht="15" hidden="false" customHeight="false" outlineLevel="0" collapsed="false">
      <c r="A307" s="0"/>
      <c r="B307" s="0"/>
      <c r="C307" s="0"/>
      <c r="D307" s="0"/>
      <c r="E307" s="0"/>
      <c r="F307" s="0"/>
      <c r="G307" s="0"/>
      <c r="N307" s="0"/>
      <c r="O307" s="295"/>
      <c r="P307" s="213"/>
      <c r="Q307" s="213"/>
      <c r="R307" s="213"/>
      <c r="S307" s="213"/>
      <c r="T307" s="213"/>
      <c r="U307" s="213"/>
      <c r="W307" s="0"/>
      <c r="X307" s="0"/>
      <c r="Y307" s="0"/>
      <c r="Z307" s="213"/>
      <c r="AA307" s="213"/>
      <c r="AB307" s="213"/>
      <c r="AC307" s="213"/>
      <c r="AD307" s="213"/>
      <c r="AE307" s="0"/>
      <c r="AF307" s="0"/>
    </row>
    <row r="308" customFormat="false" ht="12" hidden="false" customHeight="true" outlineLevel="0" collapsed="false">
      <c r="A308" s="0"/>
      <c r="B308" s="0"/>
      <c r="C308" s="0"/>
      <c r="D308" s="0"/>
      <c r="E308" s="0"/>
      <c r="F308" s="0"/>
      <c r="G308" s="0"/>
      <c r="N308" s="0"/>
      <c r="O308" s="296" t="s">
        <v>282</v>
      </c>
      <c r="P308" s="213"/>
      <c r="Q308" s="213"/>
      <c r="R308" s="213"/>
      <c r="S308" s="213"/>
      <c r="T308" s="213"/>
      <c r="U308" s="213"/>
      <c r="W308" s="0"/>
      <c r="X308" s="295"/>
      <c r="Y308" s="213"/>
      <c r="Z308" s="213"/>
      <c r="AA308" s="213"/>
      <c r="AB308" s="213"/>
      <c r="AC308" s="213"/>
      <c r="AD308" s="213"/>
      <c r="AE308" s="0"/>
      <c r="AF308" s="0"/>
    </row>
    <row r="309" customFormat="false" ht="15" hidden="false" customHeight="false" outlineLevel="0" collapsed="false">
      <c r="A309" s="0"/>
      <c r="B309" s="0"/>
      <c r="C309" s="0"/>
      <c r="D309" s="0"/>
      <c r="E309" s="0"/>
      <c r="F309" s="0"/>
      <c r="G309" s="0"/>
      <c r="N309" s="0"/>
      <c r="O309" s="295"/>
      <c r="P309" s="213"/>
      <c r="Q309" s="213"/>
      <c r="R309" s="213"/>
      <c r="S309" s="213"/>
      <c r="T309" s="213"/>
      <c r="U309" s="213"/>
      <c r="W309" s="0"/>
      <c r="X309" s="0"/>
      <c r="Y309" s="0"/>
      <c r="Z309" s="0"/>
      <c r="AA309" s="0"/>
      <c r="AB309" s="0"/>
      <c r="AC309" s="0"/>
      <c r="AD309" s="0"/>
      <c r="AE309" s="0"/>
      <c r="AF309" s="0"/>
    </row>
    <row r="310" customFormat="false" ht="15" hidden="false" customHeight="false" outlineLevel="0" collapsed="false">
      <c r="A310" s="0"/>
      <c r="B310" s="0"/>
      <c r="C310" s="0"/>
      <c r="D310" s="0"/>
      <c r="E310" s="0"/>
      <c r="F310" s="0"/>
      <c r="G310" s="0"/>
      <c r="N310" s="0"/>
      <c r="O310" s="110" t="s">
        <v>283</v>
      </c>
      <c r="P310" s="112"/>
      <c r="Q310" s="112"/>
      <c r="R310" s="112"/>
      <c r="S310" s="112"/>
      <c r="T310" s="112"/>
      <c r="U310" s="112"/>
      <c r="W310" s="0"/>
      <c r="X310" s="110" t="s">
        <v>284</v>
      </c>
      <c r="Y310" s="112"/>
      <c r="Z310" s="112"/>
      <c r="AA310" s="112"/>
      <c r="AB310" s="112"/>
      <c r="AC310" s="112"/>
      <c r="AD310" s="112"/>
      <c r="AE310" s="0"/>
      <c r="AF310" s="0"/>
    </row>
    <row r="311" customFormat="false" ht="15" hidden="false" customHeight="false" outlineLevel="0" collapsed="false">
      <c r="A311" s="0"/>
      <c r="B311" s="0"/>
      <c r="C311" s="0"/>
      <c r="D311" s="0"/>
      <c r="E311" s="0"/>
      <c r="F311" s="0"/>
      <c r="G311" s="0"/>
      <c r="N311" s="0"/>
      <c r="O311" s="295"/>
      <c r="P311" s="213"/>
      <c r="Q311" s="213"/>
      <c r="R311" s="213"/>
      <c r="S311" s="213"/>
      <c r="T311" s="213"/>
      <c r="U311" s="213"/>
      <c r="W311" s="0"/>
      <c r="X311" s="295"/>
      <c r="Y311" s="213"/>
      <c r="Z311" s="213"/>
      <c r="AA311" s="213"/>
      <c r="AB311" s="213"/>
      <c r="AC311" s="213"/>
      <c r="AD311" s="213"/>
      <c r="AE311" s="0"/>
      <c r="AF311" s="0"/>
    </row>
    <row r="312" customFormat="false" ht="15" hidden="false" customHeight="false" outlineLevel="0" collapsed="false">
      <c r="A312" s="0"/>
      <c r="B312" s="0"/>
      <c r="C312" s="0"/>
      <c r="D312" s="0"/>
      <c r="E312" s="0"/>
      <c r="F312" s="0"/>
      <c r="G312" s="0"/>
      <c r="N312" s="0"/>
      <c r="O312" s="149"/>
      <c r="P312" s="66" t="n">
        <v>2010</v>
      </c>
      <c r="Q312" s="66" t="n">
        <v>2015</v>
      </c>
      <c r="R312" s="66" t="n">
        <v>2020</v>
      </c>
      <c r="S312" s="66" t="n">
        <v>2025</v>
      </c>
      <c r="T312" s="66" t="n">
        <v>2030</v>
      </c>
      <c r="U312" s="67" t="n">
        <v>2035</v>
      </c>
      <c r="W312" s="0"/>
      <c r="X312" s="149"/>
      <c r="Y312" s="66" t="n">
        <v>2010</v>
      </c>
      <c r="Z312" s="66" t="n">
        <v>2015</v>
      </c>
      <c r="AA312" s="66" t="n">
        <v>2020</v>
      </c>
      <c r="AB312" s="66" t="n">
        <v>2025</v>
      </c>
      <c r="AC312" s="66" t="n">
        <v>2030</v>
      </c>
      <c r="AD312" s="67" t="n">
        <v>2035</v>
      </c>
      <c r="AE312" s="0"/>
      <c r="AF312" s="0"/>
    </row>
    <row r="313" customFormat="false" ht="15" hidden="false" customHeight="false" outlineLevel="0" collapsed="false">
      <c r="A313" s="0"/>
      <c r="B313" s="0"/>
      <c r="C313" s="0"/>
      <c r="D313" s="0"/>
      <c r="E313" s="0"/>
      <c r="F313" s="0"/>
      <c r="G313" s="0"/>
      <c r="N313" s="0"/>
      <c r="O313" s="152" t="s">
        <v>131</v>
      </c>
      <c r="P313" s="153"/>
      <c r="Q313" s="153"/>
      <c r="R313" s="153"/>
      <c r="S313" s="153"/>
      <c r="T313" s="153"/>
      <c r="U313" s="154"/>
      <c r="W313" s="0"/>
      <c r="X313" s="152" t="s">
        <v>131</v>
      </c>
      <c r="Y313" s="153"/>
      <c r="Z313" s="153"/>
      <c r="AA313" s="153"/>
      <c r="AB313" s="153"/>
      <c r="AC313" s="153"/>
      <c r="AD313" s="154"/>
      <c r="AE313" s="0"/>
      <c r="AF313" s="0"/>
    </row>
    <row r="314" customFormat="false" ht="15" hidden="false" customHeight="false" outlineLevel="0" collapsed="false">
      <c r="A314" s="0"/>
      <c r="B314" s="0"/>
      <c r="C314" s="0"/>
      <c r="D314" s="0"/>
      <c r="E314" s="0"/>
      <c r="F314" s="0"/>
      <c r="G314" s="0"/>
      <c r="N314" s="0"/>
      <c r="O314" s="152" t="s">
        <v>133</v>
      </c>
      <c r="P314" s="153"/>
      <c r="Q314" s="153"/>
      <c r="R314" s="153"/>
      <c r="S314" s="153"/>
      <c r="T314" s="153"/>
      <c r="U314" s="154"/>
      <c r="W314" s="0"/>
      <c r="X314" s="152" t="s">
        <v>133</v>
      </c>
      <c r="Y314" s="153"/>
      <c r="Z314" s="153"/>
      <c r="AA314" s="153"/>
      <c r="AB314" s="153"/>
      <c r="AC314" s="153"/>
      <c r="AD314" s="154"/>
      <c r="AE314" s="0"/>
      <c r="AF314" s="0"/>
    </row>
    <row r="315" customFormat="false" ht="15" hidden="false" customHeight="false" outlineLevel="0" collapsed="false">
      <c r="A315" s="0"/>
      <c r="B315" s="0"/>
      <c r="C315" s="0"/>
      <c r="D315" s="0"/>
      <c r="E315" s="0"/>
      <c r="F315" s="0"/>
      <c r="G315" s="0"/>
      <c r="N315" s="0"/>
      <c r="O315" s="152" t="s">
        <v>134</v>
      </c>
      <c r="P315" s="153"/>
      <c r="Q315" s="153"/>
      <c r="R315" s="153"/>
      <c r="S315" s="153"/>
      <c r="T315" s="153"/>
      <c r="U315" s="154"/>
      <c r="W315" s="0"/>
      <c r="X315" s="152" t="s">
        <v>134</v>
      </c>
      <c r="Y315" s="153"/>
      <c r="Z315" s="153"/>
      <c r="AA315" s="153"/>
      <c r="AB315" s="153"/>
      <c r="AC315" s="153"/>
      <c r="AD315" s="154"/>
      <c r="AE315" s="0"/>
      <c r="AF315" s="0"/>
    </row>
    <row r="316" customFormat="false" ht="15" hidden="false" customHeight="false" outlineLevel="0" collapsed="false">
      <c r="A316" s="0"/>
      <c r="B316" s="0"/>
      <c r="C316" s="0"/>
      <c r="D316" s="0"/>
      <c r="E316" s="0"/>
      <c r="F316" s="0"/>
      <c r="G316" s="0"/>
      <c r="N316" s="0"/>
      <c r="O316" s="152" t="s">
        <v>135</v>
      </c>
      <c r="P316" s="153"/>
      <c r="Q316" s="153"/>
      <c r="R316" s="153"/>
      <c r="S316" s="153"/>
      <c r="T316" s="153"/>
      <c r="U316" s="154"/>
      <c r="W316" s="0"/>
      <c r="X316" s="152" t="s">
        <v>135</v>
      </c>
      <c r="Y316" s="153"/>
      <c r="Z316" s="153"/>
      <c r="AA316" s="153"/>
      <c r="AB316" s="153"/>
      <c r="AC316" s="153"/>
      <c r="AD316" s="154"/>
      <c r="AE316" s="0"/>
      <c r="AF316" s="0"/>
    </row>
    <row r="317" customFormat="false" ht="15" hidden="false" customHeight="false" outlineLevel="0" collapsed="false">
      <c r="A317" s="0"/>
      <c r="B317" s="0"/>
      <c r="C317" s="0"/>
      <c r="D317" s="0"/>
      <c r="E317" s="0"/>
      <c r="F317" s="0"/>
      <c r="G317" s="0"/>
      <c r="N317" s="0"/>
      <c r="O317" s="183"/>
      <c r="P317" s="213"/>
      <c r="Q317" s="213"/>
      <c r="R317" s="213"/>
      <c r="S317" s="213"/>
      <c r="T317" s="213"/>
      <c r="U317" s="213"/>
      <c r="W317" s="0"/>
      <c r="X317" s="183"/>
      <c r="Y317" s="213"/>
      <c r="Z317" s="213"/>
      <c r="AA317" s="213"/>
      <c r="AB317" s="213"/>
      <c r="AC317" s="213"/>
      <c r="AD317" s="213"/>
      <c r="AE317" s="0"/>
      <c r="AF317" s="0"/>
    </row>
    <row r="318" customFormat="false" ht="15" hidden="false" customHeight="false" outlineLevel="0" collapsed="false">
      <c r="A318" s="0"/>
      <c r="B318" s="0"/>
      <c r="C318" s="0"/>
      <c r="D318" s="0"/>
      <c r="E318" s="0"/>
      <c r="F318" s="0"/>
      <c r="G318" s="0"/>
      <c r="N318" s="0"/>
      <c r="O318" s="110" t="s">
        <v>285</v>
      </c>
      <c r="P318" s="112"/>
      <c r="Q318" s="112"/>
      <c r="R318" s="112"/>
      <c r="S318" s="112"/>
      <c r="T318" s="112"/>
      <c r="U318" s="112"/>
      <c r="W318" s="0"/>
      <c r="X318" s="110" t="s">
        <v>286</v>
      </c>
      <c r="Y318" s="112"/>
      <c r="Z318" s="112"/>
      <c r="AA318" s="112"/>
      <c r="AB318" s="112"/>
      <c r="AC318" s="112"/>
      <c r="AD318" s="112"/>
      <c r="AE318" s="0"/>
      <c r="AF318" s="0"/>
    </row>
    <row r="319" customFormat="false" ht="15" hidden="false" customHeight="false" outlineLevel="0" collapsed="false">
      <c r="A319" s="0"/>
      <c r="B319" s="0"/>
      <c r="C319" s="0"/>
      <c r="D319" s="0"/>
      <c r="E319" s="0"/>
      <c r="F319" s="0"/>
      <c r="G319" s="0"/>
      <c r="N319" s="0"/>
      <c r="O319" s="295"/>
      <c r="P319" s="213"/>
      <c r="Q319" s="213"/>
      <c r="R319" s="213"/>
      <c r="S319" s="213"/>
      <c r="T319" s="213"/>
      <c r="U319" s="213"/>
      <c r="W319" s="0"/>
      <c r="X319" s="295"/>
      <c r="Y319" s="213"/>
      <c r="Z319" s="213"/>
      <c r="AA319" s="213"/>
      <c r="AB319" s="213"/>
      <c r="AC319" s="213"/>
      <c r="AD319" s="213"/>
      <c r="AE319" s="0"/>
      <c r="AF319" s="0"/>
    </row>
    <row r="320" customFormat="false" ht="15" hidden="false" customHeight="false" outlineLevel="0" collapsed="false">
      <c r="A320" s="0"/>
      <c r="B320" s="0"/>
      <c r="C320" s="0"/>
      <c r="D320" s="0"/>
      <c r="E320" s="0"/>
      <c r="F320" s="0"/>
      <c r="G320" s="0"/>
      <c r="N320" s="0"/>
      <c r="O320" s="149"/>
      <c r="P320" s="66" t="n">
        <v>2010</v>
      </c>
      <c r="Q320" s="66" t="n">
        <v>2015</v>
      </c>
      <c r="R320" s="66" t="n">
        <v>2020</v>
      </c>
      <c r="S320" s="66" t="n">
        <v>2025</v>
      </c>
      <c r="T320" s="66" t="n">
        <v>2030</v>
      </c>
      <c r="U320" s="67" t="n">
        <v>2035</v>
      </c>
      <c r="W320" s="0"/>
      <c r="X320" s="149"/>
      <c r="Y320" s="66" t="n">
        <v>2010</v>
      </c>
      <c r="Z320" s="66" t="n">
        <v>2015</v>
      </c>
      <c r="AA320" s="66" t="n">
        <v>2020</v>
      </c>
      <c r="AB320" s="66" t="n">
        <v>2025</v>
      </c>
      <c r="AC320" s="66" t="n">
        <v>2030</v>
      </c>
      <c r="AD320" s="67" t="n">
        <v>2035</v>
      </c>
      <c r="AE320" s="0"/>
      <c r="AF320" s="0"/>
    </row>
    <row r="321" customFormat="false" ht="15" hidden="false" customHeight="false" outlineLevel="0" collapsed="false">
      <c r="A321" s="0"/>
      <c r="B321" s="0"/>
      <c r="C321" s="0"/>
      <c r="D321" s="0"/>
      <c r="E321" s="0"/>
      <c r="F321" s="0"/>
      <c r="G321" s="0"/>
      <c r="N321" s="0"/>
      <c r="O321" s="152" t="s">
        <v>131</v>
      </c>
      <c r="P321" s="153"/>
      <c r="Q321" s="153"/>
      <c r="R321" s="153"/>
      <c r="S321" s="153"/>
      <c r="T321" s="153"/>
      <c r="U321" s="154"/>
      <c r="W321" s="0"/>
      <c r="X321" s="152" t="s">
        <v>131</v>
      </c>
      <c r="Y321" s="153"/>
      <c r="Z321" s="153"/>
      <c r="AA321" s="153"/>
      <c r="AB321" s="153"/>
      <c r="AC321" s="153"/>
      <c r="AD321" s="154"/>
      <c r="AE321" s="0"/>
      <c r="AF321" s="0"/>
    </row>
    <row r="322" customFormat="false" ht="15" hidden="false" customHeight="false" outlineLevel="0" collapsed="false">
      <c r="A322" s="0"/>
      <c r="B322" s="0"/>
      <c r="C322" s="0"/>
      <c r="D322" s="0"/>
      <c r="E322" s="0"/>
      <c r="F322" s="0"/>
      <c r="G322" s="0"/>
      <c r="N322" s="0"/>
      <c r="O322" s="152" t="s">
        <v>133</v>
      </c>
      <c r="P322" s="153"/>
      <c r="Q322" s="153"/>
      <c r="R322" s="153"/>
      <c r="S322" s="153"/>
      <c r="T322" s="153"/>
      <c r="U322" s="154"/>
      <c r="W322" s="0"/>
      <c r="X322" s="152" t="s">
        <v>133</v>
      </c>
      <c r="Y322" s="153"/>
      <c r="Z322" s="153"/>
      <c r="AA322" s="153"/>
      <c r="AB322" s="153"/>
      <c r="AC322" s="153"/>
      <c r="AD322" s="154"/>
      <c r="AE322" s="0"/>
      <c r="AF322" s="0"/>
    </row>
    <row r="323" customFormat="false" ht="15" hidden="false" customHeight="false" outlineLevel="0" collapsed="false">
      <c r="A323" s="0"/>
      <c r="B323" s="0"/>
      <c r="C323" s="0"/>
      <c r="D323" s="0"/>
      <c r="E323" s="0"/>
      <c r="F323" s="0"/>
      <c r="G323" s="0"/>
      <c r="N323" s="0"/>
      <c r="O323" s="152" t="s">
        <v>134</v>
      </c>
      <c r="P323" s="153"/>
      <c r="Q323" s="153"/>
      <c r="R323" s="153"/>
      <c r="S323" s="153"/>
      <c r="T323" s="153"/>
      <c r="U323" s="154"/>
      <c r="W323" s="0"/>
      <c r="X323" s="152" t="s">
        <v>134</v>
      </c>
      <c r="Y323" s="153"/>
      <c r="Z323" s="153"/>
      <c r="AA323" s="153"/>
      <c r="AB323" s="153"/>
      <c r="AC323" s="153"/>
      <c r="AD323" s="154"/>
      <c r="AE323" s="0"/>
      <c r="AF323" s="0"/>
    </row>
    <row r="324" customFormat="false" ht="15" hidden="false" customHeight="false" outlineLevel="0" collapsed="false">
      <c r="A324" s="0"/>
      <c r="B324" s="0"/>
      <c r="C324" s="0"/>
      <c r="D324" s="0"/>
      <c r="E324" s="0"/>
      <c r="F324" s="0"/>
      <c r="G324" s="0"/>
      <c r="N324" s="0"/>
      <c r="O324" s="152" t="s">
        <v>135</v>
      </c>
      <c r="P324" s="153"/>
      <c r="Q324" s="153"/>
      <c r="R324" s="153"/>
      <c r="S324" s="153"/>
      <c r="T324" s="153"/>
      <c r="U324" s="154"/>
      <c r="W324" s="0"/>
      <c r="X324" s="152" t="s">
        <v>135</v>
      </c>
      <c r="Y324" s="153"/>
      <c r="Z324" s="153"/>
      <c r="AA324" s="153"/>
      <c r="AB324" s="153"/>
      <c r="AC324" s="153"/>
      <c r="AD324" s="154"/>
      <c r="AE324" s="0"/>
      <c r="AF324" s="0"/>
    </row>
    <row r="325" customFormat="false" ht="15" hidden="false" customHeight="false" outlineLevel="0" collapsed="false">
      <c r="A325" s="0"/>
      <c r="B325" s="0"/>
      <c r="C325" s="0"/>
      <c r="D325" s="0"/>
      <c r="E325" s="0"/>
      <c r="F325" s="0"/>
      <c r="G325" s="0"/>
      <c r="N325" s="0"/>
      <c r="O325" s="183"/>
      <c r="P325" s="213"/>
      <c r="Q325" s="213"/>
      <c r="R325" s="213"/>
      <c r="S325" s="213"/>
      <c r="T325" s="213"/>
      <c r="U325" s="213"/>
      <c r="W325" s="0"/>
      <c r="X325" s="183"/>
      <c r="Y325" s="213"/>
      <c r="Z325" s="213"/>
      <c r="AA325" s="213"/>
      <c r="AB325" s="213"/>
      <c r="AC325" s="213"/>
      <c r="AD325" s="213"/>
      <c r="AE325" s="0"/>
      <c r="AF325" s="0"/>
    </row>
    <row r="326" customFormat="false" ht="15" hidden="false" customHeight="false" outlineLevel="0" collapsed="false">
      <c r="A326" s="0"/>
      <c r="B326" s="0"/>
      <c r="C326" s="0"/>
      <c r="D326" s="0"/>
      <c r="E326" s="0"/>
      <c r="F326" s="0"/>
      <c r="G326" s="0"/>
      <c r="N326" s="0"/>
      <c r="O326" s="183"/>
      <c r="P326" s="213"/>
      <c r="Q326" s="213"/>
      <c r="R326" s="213"/>
      <c r="S326" s="213"/>
      <c r="T326" s="213"/>
      <c r="U326" s="213"/>
      <c r="W326" s="0"/>
      <c r="X326" s="183"/>
      <c r="Y326" s="213"/>
      <c r="Z326" s="213"/>
      <c r="AA326" s="213"/>
      <c r="AB326" s="213"/>
      <c r="AC326" s="213"/>
      <c r="AD326" s="213"/>
      <c r="AE326" s="0"/>
      <c r="AF326" s="0"/>
    </row>
    <row r="327" customFormat="false" ht="15" hidden="false" customHeight="false" outlineLevel="0" collapsed="false">
      <c r="A327" s="0"/>
      <c r="B327" s="0"/>
      <c r="C327" s="0"/>
      <c r="D327" s="0"/>
      <c r="E327" s="0"/>
      <c r="F327" s="0"/>
      <c r="G327" s="0"/>
      <c r="N327" s="0"/>
      <c r="O327" s="110" t="s">
        <v>287</v>
      </c>
      <c r="P327" s="112"/>
      <c r="Q327" s="112"/>
      <c r="R327" s="112"/>
      <c r="S327" s="112"/>
      <c r="T327" s="112"/>
      <c r="U327" s="112"/>
      <c r="W327" s="0"/>
      <c r="X327" s="110" t="s">
        <v>288</v>
      </c>
      <c r="Y327" s="112"/>
      <c r="Z327" s="112"/>
      <c r="AA327" s="112"/>
      <c r="AB327" s="112"/>
      <c r="AC327" s="112"/>
      <c r="AD327" s="112"/>
      <c r="AE327" s="0"/>
      <c r="AF327" s="0"/>
    </row>
    <row r="328" customFormat="false" ht="15" hidden="false" customHeight="false" outlineLevel="0" collapsed="false">
      <c r="A328" s="0"/>
      <c r="B328" s="0"/>
      <c r="C328" s="0"/>
      <c r="D328" s="0"/>
      <c r="E328" s="0"/>
      <c r="F328" s="0"/>
      <c r="G328" s="0"/>
      <c r="N328" s="0"/>
      <c r="O328" s="295"/>
      <c r="P328" s="213"/>
      <c r="Q328" s="213"/>
      <c r="R328" s="213"/>
      <c r="S328" s="213"/>
      <c r="T328" s="213"/>
      <c r="U328" s="213"/>
      <c r="W328" s="0"/>
      <c r="X328" s="295"/>
      <c r="Y328" s="213"/>
      <c r="Z328" s="213"/>
      <c r="AA328" s="213"/>
      <c r="AB328" s="213"/>
      <c r="AC328" s="213"/>
      <c r="AD328" s="213"/>
      <c r="AE328" s="0"/>
      <c r="AF328" s="0"/>
    </row>
    <row r="329" customFormat="false" ht="15" hidden="false" customHeight="false" outlineLevel="0" collapsed="false">
      <c r="A329" s="0"/>
      <c r="B329" s="0"/>
      <c r="C329" s="0"/>
      <c r="D329" s="0"/>
      <c r="E329" s="0"/>
      <c r="F329" s="0"/>
      <c r="G329" s="0"/>
      <c r="N329" s="0"/>
      <c r="O329" s="149"/>
      <c r="P329" s="66" t="n">
        <v>2010</v>
      </c>
      <c r="Q329" s="66" t="n">
        <v>2015</v>
      </c>
      <c r="R329" s="66" t="n">
        <v>2020</v>
      </c>
      <c r="S329" s="66" t="n">
        <v>2025</v>
      </c>
      <c r="T329" s="66" t="n">
        <v>2030</v>
      </c>
      <c r="U329" s="67" t="n">
        <v>2035</v>
      </c>
      <c r="W329" s="0"/>
      <c r="X329" s="149"/>
      <c r="Y329" s="66" t="n">
        <v>2010</v>
      </c>
      <c r="Z329" s="66" t="n">
        <v>2015</v>
      </c>
      <c r="AA329" s="66" t="n">
        <v>2020</v>
      </c>
      <c r="AB329" s="66" t="n">
        <v>2025</v>
      </c>
      <c r="AC329" s="66" t="n">
        <v>2030</v>
      </c>
      <c r="AD329" s="67" t="n">
        <v>2035</v>
      </c>
      <c r="AE329" s="0"/>
      <c r="AF329" s="0"/>
    </row>
    <row r="330" customFormat="false" ht="15" hidden="false" customHeight="false" outlineLevel="0" collapsed="false">
      <c r="A330" s="0"/>
      <c r="B330" s="0"/>
      <c r="C330" s="0"/>
      <c r="D330" s="0"/>
      <c r="E330" s="0"/>
      <c r="F330" s="0"/>
      <c r="G330" s="0"/>
      <c r="N330" s="0"/>
      <c r="O330" s="152" t="s">
        <v>131</v>
      </c>
      <c r="P330" s="153"/>
      <c r="Q330" s="153"/>
      <c r="R330" s="153"/>
      <c r="S330" s="153"/>
      <c r="T330" s="153"/>
      <c r="U330" s="154"/>
      <c r="W330" s="0"/>
      <c r="X330" s="152" t="s">
        <v>131</v>
      </c>
      <c r="Y330" s="153"/>
      <c r="Z330" s="153"/>
      <c r="AA330" s="153"/>
      <c r="AB330" s="153"/>
      <c r="AC330" s="153"/>
      <c r="AD330" s="154"/>
      <c r="AE330" s="0"/>
      <c r="AF330" s="0"/>
    </row>
    <row r="331" customFormat="false" ht="15" hidden="false" customHeight="false" outlineLevel="0" collapsed="false">
      <c r="A331" s="0"/>
      <c r="B331" s="0"/>
      <c r="C331" s="0"/>
      <c r="D331" s="0"/>
      <c r="E331" s="0"/>
      <c r="F331" s="0"/>
      <c r="G331" s="0"/>
      <c r="N331" s="0"/>
      <c r="O331" s="152" t="s">
        <v>133</v>
      </c>
      <c r="P331" s="153"/>
      <c r="Q331" s="153"/>
      <c r="R331" s="153"/>
      <c r="S331" s="153"/>
      <c r="T331" s="153"/>
      <c r="U331" s="154"/>
      <c r="W331" s="0"/>
      <c r="X331" s="152" t="s">
        <v>133</v>
      </c>
      <c r="Y331" s="153"/>
      <c r="Z331" s="153"/>
      <c r="AA331" s="153"/>
      <c r="AB331" s="153"/>
      <c r="AC331" s="153"/>
      <c r="AD331" s="154"/>
      <c r="AE331" s="0"/>
      <c r="AF331" s="0"/>
    </row>
    <row r="332" customFormat="false" ht="15" hidden="false" customHeight="false" outlineLevel="0" collapsed="false">
      <c r="A332" s="0"/>
      <c r="B332" s="0"/>
      <c r="C332" s="0"/>
      <c r="D332" s="0"/>
      <c r="E332" s="0"/>
      <c r="F332" s="0"/>
      <c r="G332" s="0"/>
      <c r="N332" s="0"/>
      <c r="O332" s="152" t="s">
        <v>134</v>
      </c>
      <c r="P332" s="153"/>
      <c r="Q332" s="153"/>
      <c r="R332" s="153"/>
      <c r="S332" s="153"/>
      <c r="T332" s="153"/>
      <c r="U332" s="154"/>
      <c r="W332" s="0"/>
      <c r="X332" s="152" t="s">
        <v>134</v>
      </c>
      <c r="Y332" s="153"/>
      <c r="Z332" s="153"/>
      <c r="AA332" s="153"/>
      <c r="AB332" s="153"/>
      <c r="AC332" s="153"/>
      <c r="AD332" s="154"/>
      <c r="AE332" s="0"/>
      <c r="AF332" s="0"/>
    </row>
    <row r="333" customFormat="false" ht="15" hidden="false" customHeight="false" outlineLevel="0" collapsed="false">
      <c r="A333" s="0"/>
      <c r="B333" s="0"/>
      <c r="C333" s="0"/>
      <c r="D333" s="0"/>
      <c r="E333" s="0"/>
      <c r="F333" s="0"/>
      <c r="G333" s="0"/>
      <c r="N333" s="0"/>
      <c r="O333" s="152" t="s">
        <v>135</v>
      </c>
      <c r="P333" s="153"/>
      <c r="Q333" s="153"/>
      <c r="R333" s="153"/>
      <c r="S333" s="153"/>
      <c r="T333" s="153"/>
      <c r="U333" s="154"/>
      <c r="W333" s="0"/>
      <c r="X333" s="152" t="s">
        <v>135</v>
      </c>
      <c r="Y333" s="153"/>
      <c r="Z333" s="153"/>
      <c r="AA333" s="153"/>
      <c r="AB333" s="153"/>
      <c r="AC333" s="153"/>
      <c r="AD333" s="154"/>
      <c r="AE333" s="0"/>
      <c r="AF333" s="0"/>
    </row>
    <row r="334" customFormat="false" ht="15" hidden="false" customHeight="false" outlineLevel="0" collapsed="false">
      <c r="A334" s="0"/>
      <c r="B334" s="0"/>
      <c r="C334" s="0"/>
      <c r="D334" s="0"/>
      <c r="E334" s="0"/>
      <c r="F334" s="0"/>
      <c r="G334" s="0"/>
      <c r="N334" s="0"/>
      <c r="O334" s="295"/>
      <c r="P334" s="213"/>
      <c r="Q334" s="213"/>
      <c r="R334" s="213"/>
      <c r="S334" s="213"/>
      <c r="T334" s="213"/>
      <c r="U334" s="213"/>
      <c r="W334" s="0"/>
      <c r="X334" s="295"/>
      <c r="Y334" s="213"/>
      <c r="Z334" s="213"/>
      <c r="AA334" s="213"/>
      <c r="AB334" s="213"/>
      <c r="AC334" s="213"/>
      <c r="AD334" s="213"/>
      <c r="AE334" s="0"/>
      <c r="AF334" s="0"/>
    </row>
    <row r="335" customFormat="false" ht="15" hidden="false" customHeight="false" outlineLevel="0" collapsed="false">
      <c r="A335" s="0"/>
      <c r="B335" s="0"/>
      <c r="C335" s="0"/>
      <c r="D335" s="0"/>
      <c r="E335" s="0"/>
      <c r="F335" s="0"/>
      <c r="G335" s="0"/>
      <c r="N335" s="0"/>
      <c r="O335" s="110" t="s">
        <v>289</v>
      </c>
      <c r="P335" s="112"/>
      <c r="Q335" s="112"/>
      <c r="R335" s="112"/>
      <c r="S335" s="112"/>
      <c r="T335" s="112"/>
      <c r="U335" s="112"/>
      <c r="W335" s="0"/>
      <c r="X335" s="110" t="s">
        <v>290</v>
      </c>
      <c r="Y335" s="112"/>
      <c r="Z335" s="112"/>
      <c r="AA335" s="112"/>
      <c r="AB335" s="112"/>
      <c r="AC335" s="112"/>
      <c r="AD335" s="112"/>
      <c r="AE335" s="0"/>
      <c r="AF335" s="0"/>
    </row>
    <row r="336" customFormat="false" ht="15" hidden="false" customHeight="false" outlineLevel="0" collapsed="false">
      <c r="A336" s="0"/>
      <c r="B336" s="0"/>
      <c r="C336" s="0"/>
      <c r="D336" s="0"/>
      <c r="E336" s="0"/>
      <c r="F336" s="0"/>
      <c r="G336" s="0"/>
      <c r="N336" s="0"/>
      <c r="O336" s="295"/>
      <c r="P336" s="213"/>
      <c r="Q336" s="213"/>
      <c r="R336" s="213"/>
      <c r="S336" s="213"/>
      <c r="T336" s="213"/>
      <c r="U336" s="213"/>
      <c r="W336" s="0"/>
      <c r="X336" s="295"/>
      <c r="Y336" s="213"/>
      <c r="Z336" s="213"/>
      <c r="AA336" s="213"/>
      <c r="AB336" s="213"/>
      <c r="AC336" s="213"/>
      <c r="AD336" s="213"/>
      <c r="AE336" s="0"/>
      <c r="AF336" s="0"/>
    </row>
    <row r="337" customFormat="false" ht="15" hidden="false" customHeight="false" outlineLevel="0" collapsed="false">
      <c r="A337" s="0"/>
      <c r="B337" s="0"/>
      <c r="C337" s="0"/>
      <c r="D337" s="0"/>
      <c r="E337" s="0"/>
      <c r="F337" s="0"/>
      <c r="G337" s="0"/>
      <c r="N337" s="0"/>
      <c r="O337" s="149"/>
      <c r="P337" s="66" t="n">
        <v>2010</v>
      </c>
      <c r="Q337" s="66" t="n">
        <v>2015</v>
      </c>
      <c r="R337" s="66" t="n">
        <v>2020</v>
      </c>
      <c r="S337" s="66" t="n">
        <v>2025</v>
      </c>
      <c r="T337" s="66" t="n">
        <v>2030</v>
      </c>
      <c r="U337" s="67" t="n">
        <v>2035</v>
      </c>
      <c r="W337" s="0"/>
      <c r="X337" s="149"/>
      <c r="Y337" s="66" t="n">
        <v>2010</v>
      </c>
      <c r="Z337" s="66" t="n">
        <v>2015</v>
      </c>
      <c r="AA337" s="66" t="n">
        <v>2020</v>
      </c>
      <c r="AB337" s="66" t="n">
        <v>2025</v>
      </c>
      <c r="AC337" s="66" t="n">
        <v>2030</v>
      </c>
      <c r="AD337" s="67" t="n">
        <v>2035</v>
      </c>
      <c r="AE337" s="0"/>
      <c r="AF337" s="0"/>
    </row>
    <row r="338" customFormat="false" ht="15" hidden="false" customHeight="false" outlineLevel="0" collapsed="false">
      <c r="A338" s="0"/>
      <c r="B338" s="0"/>
      <c r="C338" s="0"/>
      <c r="D338" s="0"/>
      <c r="E338" s="0"/>
      <c r="F338" s="0"/>
      <c r="G338" s="0"/>
      <c r="N338" s="0"/>
      <c r="O338" s="152" t="s">
        <v>131</v>
      </c>
      <c r="P338" s="153"/>
      <c r="Q338" s="153"/>
      <c r="R338" s="153"/>
      <c r="S338" s="153"/>
      <c r="T338" s="153"/>
      <c r="U338" s="154"/>
      <c r="W338" s="0"/>
      <c r="X338" s="152" t="s">
        <v>131</v>
      </c>
      <c r="Y338" s="153"/>
      <c r="Z338" s="153"/>
      <c r="AA338" s="153"/>
      <c r="AB338" s="153"/>
      <c r="AC338" s="153"/>
      <c r="AD338" s="154"/>
      <c r="AE338" s="0"/>
      <c r="AF338" s="0"/>
    </row>
    <row r="339" customFormat="false" ht="15" hidden="false" customHeight="false" outlineLevel="0" collapsed="false">
      <c r="A339" s="0"/>
      <c r="B339" s="0"/>
      <c r="C339" s="0"/>
      <c r="D339" s="0"/>
      <c r="E339" s="0"/>
      <c r="F339" s="0"/>
      <c r="G339" s="0"/>
      <c r="N339" s="0"/>
      <c r="O339" s="152" t="s">
        <v>133</v>
      </c>
      <c r="P339" s="153"/>
      <c r="Q339" s="153"/>
      <c r="R339" s="153"/>
      <c r="S339" s="153"/>
      <c r="T339" s="153"/>
      <c r="U339" s="154"/>
      <c r="W339" s="0"/>
      <c r="X339" s="152" t="s">
        <v>133</v>
      </c>
      <c r="Y339" s="153"/>
      <c r="Z339" s="153"/>
      <c r="AA339" s="153"/>
      <c r="AB339" s="153"/>
      <c r="AC339" s="153"/>
      <c r="AD339" s="154"/>
      <c r="AE339" s="0"/>
      <c r="AF339" s="0"/>
    </row>
    <row r="340" customFormat="false" ht="15" hidden="false" customHeight="false" outlineLevel="0" collapsed="false">
      <c r="A340" s="0"/>
      <c r="B340" s="0"/>
      <c r="C340" s="0"/>
      <c r="D340" s="0"/>
      <c r="E340" s="0"/>
      <c r="F340" s="0"/>
      <c r="G340" s="0"/>
      <c r="N340" s="0"/>
      <c r="O340" s="152" t="s">
        <v>134</v>
      </c>
      <c r="P340" s="153"/>
      <c r="Q340" s="153"/>
      <c r="R340" s="153"/>
      <c r="S340" s="153"/>
      <c r="T340" s="153"/>
      <c r="U340" s="154"/>
      <c r="W340" s="0"/>
      <c r="X340" s="152" t="s">
        <v>134</v>
      </c>
      <c r="Y340" s="153"/>
      <c r="Z340" s="153"/>
      <c r="AA340" s="153"/>
      <c r="AB340" s="153"/>
      <c r="AC340" s="153"/>
      <c r="AD340" s="154"/>
      <c r="AE340" s="0"/>
      <c r="AF340" s="0"/>
    </row>
    <row r="341" customFormat="false" ht="15" hidden="false" customHeight="false" outlineLevel="0" collapsed="false">
      <c r="A341" s="0"/>
      <c r="B341" s="0"/>
      <c r="C341" s="0"/>
      <c r="D341" s="0"/>
      <c r="E341" s="0"/>
      <c r="F341" s="0"/>
      <c r="G341" s="0"/>
      <c r="N341" s="0"/>
      <c r="O341" s="152" t="s">
        <v>135</v>
      </c>
      <c r="P341" s="153"/>
      <c r="Q341" s="153"/>
      <c r="R341" s="153"/>
      <c r="S341" s="153"/>
      <c r="T341" s="153"/>
      <c r="U341" s="154"/>
      <c r="W341" s="0"/>
      <c r="X341" s="152" t="s">
        <v>135</v>
      </c>
      <c r="Y341" s="153"/>
      <c r="Z341" s="153"/>
      <c r="AA341" s="153"/>
      <c r="AB341" s="153"/>
      <c r="AC341" s="153"/>
      <c r="AD341" s="154"/>
      <c r="AE341" s="0"/>
      <c r="AF341" s="0"/>
    </row>
    <row r="342" customFormat="false" ht="15" hidden="false" customHeight="false" outlineLevel="0" collapsed="false">
      <c r="A342" s="0"/>
      <c r="B342" s="0"/>
      <c r="C342" s="0"/>
      <c r="D342" s="0"/>
      <c r="E342" s="0"/>
      <c r="F342" s="0"/>
      <c r="G342" s="0"/>
      <c r="N342" s="0"/>
      <c r="O342" s="183"/>
      <c r="P342" s="213"/>
      <c r="Q342" s="213"/>
      <c r="R342" s="213"/>
      <c r="S342" s="213"/>
      <c r="T342" s="213"/>
      <c r="U342" s="213"/>
      <c r="W342" s="0"/>
      <c r="X342" s="183"/>
      <c r="Y342" s="213"/>
      <c r="Z342" s="213"/>
      <c r="AA342" s="213"/>
      <c r="AB342" s="213"/>
      <c r="AC342" s="213"/>
      <c r="AD342" s="213"/>
      <c r="AE342" s="0"/>
      <c r="AF342" s="0"/>
    </row>
    <row r="343" customFormat="false" ht="15" hidden="false" customHeight="false" outlineLevel="0" collapsed="false">
      <c r="A343" s="0"/>
      <c r="B343" s="0"/>
      <c r="C343" s="0"/>
      <c r="D343" s="0"/>
      <c r="E343" s="0"/>
      <c r="F343" s="0"/>
      <c r="G343" s="0"/>
      <c r="N343" s="0"/>
      <c r="O343" s="183"/>
      <c r="P343" s="213"/>
      <c r="Q343" s="213"/>
      <c r="R343" s="213"/>
      <c r="S343" s="213"/>
      <c r="T343" s="213"/>
      <c r="U343" s="213"/>
      <c r="W343" s="0"/>
      <c r="X343" s="183"/>
      <c r="Y343" s="213"/>
      <c r="Z343" s="213"/>
      <c r="AA343" s="213"/>
      <c r="AB343" s="213"/>
      <c r="AC343" s="213"/>
      <c r="AD343" s="213"/>
      <c r="AE343" s="0"/>
      <c r="AF343" s="0"/>
    </row>
    <row r="344" customFormat="false" ht="15" hidden="false" customHeight="false" outlineLevel="0" collapsed="false">
      <c r="A344" s="0"/>
      <c r="B344" s="0"/>
      <c r="C344" s="0"/>
      <c r="D344" s="0"/>
      <c r="E344" s="0"/>
      <c r="F344" s="0"/>
      <c r="G344" s="0"/>
      <c r="N344" s="0"/>
      <c r="O344" s="110" t="s">
        <v>291</v>
      </c>
      <c r="P344" s="160"/>
      <c r="Q344" s="160"/>
      <c r="R344" s="213"/>
      <c r="S344" s="213"/>
      <c r="T344" s="213"/>
      <c r="U344" s="213"/>
      <c r="W344" s="0"/>
      <c r="X344" s="110" t="s">
        <v>292</v>
      </c>
      <c r="Y344" s="160"/>
      <c r="Z344" s="160"/>
      <c r="AA344" s="213"/>
      <c r="AB344" s="213"/>
      <c r="AC344" s="213"/>
      <c r="AD344" s="213"/>
      <c r="AE344" s="0"/>
      <c r="AF344" s="0"/>
    </row>
    <row r="345" customFormat="false" ht="15" hidden="false" customHeight="false" outlineLevel="0" collapsed="false">
      <c r="A345" s="0"/>
      <c r="B345" s="0"/>
      <c r="C345" s="0"/>
      <c r="D345" s="0"/>
      <c r="E345" s="0"/>
      <c r="F345" s="0"/>
      <c r="G345" s="0"/>
      <c r="N345" s="0"/>
      <c r="O345" s="56"/>
      <c r="P345" s="56"/>
      <c r="Q345" s="56"/>
      <c r="R345" s="56"/>
      <c r="S345" s="56"/>
      <c r="T345" s="56"/>
      <c r="U345" s="56"/>
      <c r="W345" s="0"/>
      <c r="X345" s="56"/>
      <c r="Y345" s="56"/>
      <c r="Z345" s="56"/>
      <c r="AA345" s="0"/>
      <c r="AB345" s="0"/>
      <c r="AC345" s="0"/>
      <c r="AD345" s="0"/>
      <c r="AE345" s="0"/>
      <c r="AF345" s="0"/>
    </row>
    <row r="346" customFormat="false" ht="15" hidden="false" customHeight="false" outlineLevel="0" collapsed="false">
      <c r="A346" s="0"/>
      <c r="B346" s="0"/>
      <c r="C346" s="0"/>
      <c r="D346" s="0"/>
      <c r="E346" s="0"/>
      <c r="F346" s="0"/>
      <c r="G346" s="0"/>
      <c r="N346" s="0"/>
      <c r="O346" s="149"/>
      <c r="P346" s="66" t="n">
        <v>2010</v>
      </c>
      <c r="Q346" s="66" t="n">
        <v>2015</v>
      </c>
      <c r="R346" s="66" t="n">
        <v>2020</v>
      </c>
      <c r="S346" s="66" t="n">
        <v>2025</v>
      </c>
      <c r="T346" s="66" t="n">
        <v>2030</v>
      </c>
      <c r="U346" s="67" t="n">
        <v>2035</v>
      </c>
      <c r="W346" s="0"/>
      <c r="X346" s="149"/>
      <c r="Y346" s="66" t="n">
        <v>2010</v>
      </c>
      <c r="Z346" s="66" t="n">
        <v>2015</v>
      </c>
      <c r="AA346" s="66" t="n">
        <v>2020</v>
      </c>
      <c r="AB346" s="66" t="n">
        <v>2025</v>
      </c>
      <c r="AC346" s="66" t="n">
        <v>2030</v>
      </c>
      <c r="AD346" s="67" t="n">
        <v>2035</v>
      </c>
      <c r="AE346" s="0"/>
      <c r="AF346" s="0"/>
    </row>
    <row r="347" customFormat="false" ht="15" hidden="false" customHeight="false" outlineLevel="0" collapsed="false">
      <c r="A347" s="0"/>
      <c r="B347" s="0"/>
      <c r="C347" s="0"/>
      <c r="D347" s="0"/>
      <c r="E347" s="0"/>
      <c r="F347" s="0"/>
      <c r="G347" s="0"/>
      <c r="N347" s="0"/>
      <c r="O347" s="152" t="s">
        <v>130</v>
      </c>
      <c r="P347" s="153"/>
      <c r="Q347" s="153"/>
      <c r="R347" s="153"/>
      <c r="S347" s="153"/>
      <c r="T347" s="153"/>
      <c r="U347" s="154"/>
      <c r="W347" s="0"/>
      <c r="X347" s="152" t="s">
        <v>130</v>
      </c>
      <c r="Y347" s="153"/>
      <c r="Z347" s="153"/>
      <c r="AA347" s="153"/>
      <c r="AB347" s="153"/>
      <c r="AC347" s="153"/>
      <c r="AD347" s="154"/>
      <c r="AE347" s="0"/>
      <c r="AF347" s="0"/>
    </row>
    <row r="348" customFormat="false" ht="15" hidden="false" customHeight="false" outlineLevel="0" collapsed="false">
      <c r="A348" s="0"/>
      <c r="B348" s="0"/>
      <c r="C348" s="0"/>
      <c r="D348" s="0"/>
      <c r="E348" s="0"/>
      <c r="F348" s="0"/>
      <c r="G348" s="0"/>
      <c r="N348" s="0"/>
      <c r="O348" s="152" t="s">
        <v>133</v>
      </c>
      <c r="P348" s="153"/>
      <c r="Q348" s="153"/>
      <c r="R348" s="153"/>
      <c r="S348" s="153"/>
      <c r="T348" s="153"/>
      <c r="U348" s="154"/>
      <c r="W348" s="0"/>
      <c r="X348" s="69" t="s">
        <v>133</v>
      </c>
      <c r="Y348" s="150"/>
      <c r="Z348" s="150"/>
      <c r="AA348" s="150"/>
      <c r="AB348" s="150"/>
      <c r="AC348" s="150"/>
      <c r="AD348" s="151"/>
      <c r="AE348" s="0"/>
      <c r="AF348" s="0"/>
    </row>
    <row r="349" customFormat="false" ht="15" hidden="false" customHeight="false" outlineLevel="0" collapsed="false">
      <c r="A349" s="0"/>
      <c r="B349" s="0"/>
      <c r="C349" s="0"/>
      <c r="D349" s="0"/>
      <c r="E349" s="0"/>
      <c r="F349" s="0"/>
      <c r="G349" s="0"/>
      <c r="N349" s="0"/>
      <c r="O349" s="183"/>
      <c r="P349" s="213"/>
      <c r="Q349" s="213"/>
      <c r="R349" s="213"/>
      <c r="S349" s="213"/>
      <c r="T349" s="213"/>
      <c r="U349" s="213"/>
      <c r="W349" s="0"/>
      <c r="X349" s="0"/>
      <c r="Y349" s="0"/>
      <c r="Z349" s="0"/>
      <c r="AA349" s="0"/>
      <c r="AB349" s="0"/>
      <c r="AC349" s="0"/>
      <c r="AD349" s="0"/>
      <c r="AE349" s="0"/>
      <c r="AF349" s="0"/>
    </row>
    <row r="350" customFormat="false" ht="15" hidden="false" customHeight="false" outlineLevel="0" collapsed="false">
      <c r="A350" s="0"/>
      <c r="B350" s="0"/>
      <c r="C350" s="0"/>
      <c r="D350" s="0"/>
      <c r="E350" s="0"/>
      <c r="F350" s="0"/>
      <c r="G350" s="0"/>
      <c r="N350" s="0"/>
      <c r="O350" s="110" t="s">
        <v>293</v>
      </c>
      <c r="P350" s="160"/>
      <c r="Q350" s="160"/>
      <c r="R350" s="213"/>
      <c r="S350" s="213"/>
      <c r="T350" s="213"/>
      <c r="U350" s="213"/>
      <c r="W350" s="0"/>
      <c r="X350" s="110" t="s">
        <v>294</v>
      </c>
      <c r="Y350" s="160"/>
      <c r="Z350" s="160"/>
      <c r="AA350" s="213"/>
      <c r="AB350" s="213"/>
      <c r="AC350" s="213"/>
      <c r="AD350" s="213"/>
      <c r="AE350" s="0"/>
      <c r="AF350" s="0"/>
    </row>
    <row r="351" customFormat="false" ht="15" hidden="false" customHeight="false" outlineLevel="0" collapsed="false">
      <c r="A351" s="0"/>
      <c r="B351" s="0"/>
      <c r="C351" s="0"/>
      <c r="D351" s="0"/>
      <c r="E351" s="0"/>
      <c r="F351" s="0"/>
      <c r="G351" s="0"/>
      <c r="N351" s="0"/>
      <c r="O351" s="56"/>
      <c r="P351" s="56"/>
      <c r="Q351" s="56"/>
      <c r="R351" s="56"/>
      <c r="S351" s="56"/>
      <c r="T351" s="56"/>
      <c r="U351" s="56"/>
      <c r="W351" s="0"/>
      <c r="X351" s="56"/>
      <c r="Y351" s="56"/>
      <c r="Z351" s="56"/>
      <c r="AA351" s="0"/>
      <c r="AB351" s="0"/>
      <c r="AC351" s="0"/>
      <c r="AD351" s="0"/>
      <c r="AE351" s="0"/>
      <c r="AF351" s="0"/>
    </row>
    <row r="352" customFormat="false" ht="15" hidden="false" customHeight="false" outlineLevel="0" collapsed="false">
      <c r="A352" s="0"/>
      <c r="B352" s="0"/>
      <c r="C352" s="0"/>
      <c r="D352" s="0"/>
      <c r="E352" s="0"/>
      <c r="F352" s="0"/>
      <c r="G352" s="0"/>
      <c r="N352" s="0"/>
      <c r="O352" s="149"/>
      <c r="P352" s="66" t="n">
        <v>2010</v>
      </c>
      <c r="Q352" s="66" t="n">
        <v>2015</v>
      </c>
      <c r="R352" s="66" t="n">
        <v>2020</v>
      </c>
      <c r="S352" s="66" t="n">
        <v>2025</v>
      </c>
      <c r="T352" s="66" t="n">
        <v>2030</v>
      </c>
      <c r="U352" s="67" t="n">
        <v>2035</v>
      </c>
      <c r="W352" s="0"/>
      <c r="X352" s="149"/>
      <c r="Y352" s="66" t="n">
        <v>2010</v>
      </c>
      <c r="Z352" s="66" t="n">
        <v>2015</v>
      </c>
      <c r="AA352" s="66" t="n">
        <v>2020</v>
      </c>
      <c r="AB352" s="66" t="n">
        <v>2025</v>
      </c>
      <c r="AC352" s="66" t="n">
        <v>2030</v>
      </c>
      <c r="AD352" s="67" t="n">
        <v>2035</v>
      </c>
      <c r="AE352" s="0"/>
      <c r="AF352" s="0"/>
    </row>
    <row r="353" customFormat="false" ht="15" hidden="false" customHeight="false" outlineLevel="0" collapsed="false">
      <c r="A353" s="0"/>
      <c r="B353" s="0"/>
      <c r="C353" s="0"/>
      <c r="D353" s="0"/>
      <c r="E353" s="0"/>
      <c r="F353" s="0"/>
      <c r="G353" s="0"/>
      <c r="N353" s="0"/>
      <c r="O353" s="152" t="s">
        <v>130</v>
      </c>
      <c r="P353" s="153"/>
      <c r="Q353" s="153"/>
      <c r="R353" s="153"/>
      <c r="S353" s="153"/>
      <c r="T353" s="153"/>
      <c r="U353" s="154"/>
      <c r="W353" s="0"/>
      <c r="X353" s="152" t="s">
        <v>130</v>
      </c>
      <c r="Y353" s="153"/>
      <c r="Z353" s="153"/>
      <c r="AA353" s="153"/>
      <c r="AB353" s="153"/>
      <c r="AC353" s="153"/>
      <c r="AD353" s="154"/>
      <c r="AE353" s="0"/>
      <c r="AF353" s="0"/>
    </row>
    <row r="354" customFormat="false" ht="15" hidden="false" customHeight="false" outlineLevel="0" collapsed="false">
      <c r="A354" s="0"/>
      <c r="B354" s="0"/>
      <c r="C354" s="0"/>
      <c r="D354" s="0"/>
      <c r="E354" s="0"/>
      <c r="F354" s="0"/>
      <c r="G354" s="0"/>
      <c r="N354" s="0"/>
      <c r="O354" s="152" t="s">
        <v>133</v>
      </c>
      <c r="P354" s="153"/>
      <c r="Q354" s="153"/>
      <c r="R354" s="153"/>
      <c r="S354" s="153"/>
      <c r="T354" s="153"/>
      <c r="U354" s="154"/>
      <c r="W354" s="0"/>
      <c r="X354" s="152" t="s">
        <v>133</v>
      </c>
      <c r="Y354" s="153"/>
      <c r="Z354" s="153"/>
      <c r="AA354" s="153"/>
      <c r="AB354" s="153"/>
      <c r="AC354" s="153"/>
      <c r="AD354" s="154"/>
      <c r="AE354" s="0"/>
      <c r="AF354" s="0"/>
    </row>
    <row r="355" customFormat="false" ht="15" hidden="false" customHeight="false" outlineLevel="0" collapsed="false">
      <c r="A355" s="0"/>
      <c r="B355" s="0"/>
      <c r="C355" s="0"/>
      <c r="D355" s="0"/>
      <c r="E355" s="0"/>
      <c r="F355" s="0"/>
      <c r="G355" s="0"/>
      <c r="N355" s="0"/>
      <c r="O355" s="183"/>
      <c r="P355" s="213"/>
      <c r="Q355" s="213"/>
      <c r="R355" s="213"/>
      <c r="S355" s="213"/>
      <c r="T355" s="213"/>
      <c r="U355" s="213"/>
      <c r="W355" s="0"/>
      <c r="X355" s="183"/>
      <c r="Y355" s="213"/>
      <c r="Z355" s="213"/>
      <c r="AA355" s="213"/>
      <c r="AB355" s="213"/>
      <c r="AC355" s="213"/>
      <c r="AD355" s="213"/>
      <c r="AE355" s="0"/>
      <c r="AF355" s="0"/>
    </row>
    <row r="356" customFormat="false" ht="15" hidden="false" customHeight="false" outlineLevel="0" collapsed="false">
      <c r="A356" s="0"/>
      <c r="B356" s="0"/>
      <c r="C356" s="0"/>
      <c r="D356" s="0"/>
      <c r="E356" s="0"/>
      <c r="F356" s="0"/>
      <c r="G356" s="0"/>
      <c r="N356" s="0"/>
      <c r="O356" s="183"/>
      <c r="P356" s="213"/>
      <c r="Q356" s="213"/>
      <c r="R356" s="213"/>
      <c r="S356" s="213"/>
      <c r="T356" s="213"/>
      <c r="U356" s="213"/>
      <c r="W356" s="0"/>
      <c r="X356" s="183"/>
      <c r="Y356" s="213"/>
      <c r="Z356" s="213"/>
      <c r="AA356" s="213"/>
      <c r="AB356" s="213"/>
      <c r="AC356" s="213"/>
      <c r="AD356" s="213"/>
      <c r="AE356" s="0"/>
      <c r="AF356" s="0"/>
    </row>
    <row r="357" customFormat="false" ht="15" hidden="false" customHeight="false" outlineLevel="0" collapsed="false">
      <c r="A357" s="0"/>
      <c r="B357" s="0"/>
      <c r="C357" s="0"/>
      <c r="D357" s="0"/>
      <c r="E357" s="0"/>
      <c r="F357" s="0"/>
      <c r="G357" s="0"/>
      <c r="N357" s="0"/>
      <c r="O357" s="110" t="s">
        <v>272</v>
      </c>
      <c r="P357" s="213"/>
      <c r="Q357" s="213"/>
      <c r="R357" s="213"/>
      <c r="S357" s="213"/>
      <c r="T357" s="213"/>
      <c r="U357" s="213"/>
      <c r="W357" s="0"/>
      <c r="X357" s="183"/>
      <c r="Y357" s="213"/>
      <c r="Z357" s="213"/>
      <c r="AA357" s="213"/>
      <c r="AB357" s="213"/>
      <c r="AC357" s="213"/>
      <c r="AD357" s="213"/>
      <c r="AE357" s="0"/>
      <c r="AF357" s="0"/>
    </row>
    <row r="358" customFormat="false" ht="15" hidden="false" customHeight="false" outlineLevel="0" collapsed="false">
      <c r="A358" s="0"/>
      <c r="B358" s="0"/>
      <c r="C358" s="0"/>
      <c r="D358" s="0"/>
      <c r="E358" s="0"/>
      <c r="F358" s="0"/>
      <c r="G358" s="0"/>
      <c r="N358" s="0"/>
      <c r="O358" s="112" t="s">
        <v>295</v>
      </c>
      <c r="P358" s="213"/>
      <c r="Q358" s="213"/>
      <c r="R358" s="213"/>
      <c r="S358" s="213"/>
      <c r="T358" s="213"/>
      <c r="U358" s="213"/>
      <c r="W358" s="0"/>
      <c r="X358" s="183"/>
      <c r="Y358" s="213"/>
      <c r="Z358" s="213"/>
      <c r="AA358" s="213"/>
      <c r="AB358" s="213"/>
      <c r="AC358" s="213"/>
      <c r="AD358" s="213"/>
      <c r="AE358" s="0"/>
      <c r="AF358" s="0"/>
    </row>
    <row r="359" customFormat="false" ht="15" hidden="false" customHeight="false" outlineLevel="0" collapsed="false">
      <c r="A359" s="0"/>
      <c r="B359" s="0"/>
      <c r="C359" s="0"/>
      <c r="D359" s="0"/>
      <c r="E359" s="0"/>
      <c r="F359" s="0"/>
      <c r="G359" s="0"/>
      <c r="N359" s="0"/>
      <c r="O359" s="183"/>
      <c r="P359" s="213"/>
      <c r="Q359" s="213"/>
      <c r="R359" s="213"/>
      <c r="S359" s="213"/>
      <c r="T359" s="213"/>
      <c r="U359" s="213"/>
      <c r="W359" s="0"/>
      <c r="X359" s="0"/>
      <c r="Y359" s="0"/>
      <c r="Z359" s="0"/>
      <c r="AA359" s="0"/>
      <c r="AB359" s="0"/>
      <c r="AC359" s="0"/>
      <c r="AD359" s="0"/>
      <c r="AE359" s="0"/>
      <c r="AF359" s="0"/>
    </row>
    <row r="360" customFormat="false" ht="15" hidden="false" customHeight="false" outlineLevel="0" collapsed="false">
      <c r="A360" s="0"/>
      <c r="B360" s="0"/>
      <c r="C360" s="0"/>
      <c r="D360" s="0"/>
      <c r="E360" s="0"/>
      <c r="F360" s="0"/>
      <c r="G360" s="0"/>
      <c r="N360" s="0"/>
      <c r="O360" s="183"/>
      <c r="P360" s="213"/>
      <c r="Q360" s="213"/>
      <c r="R360" s="213"/>
      <c r="S360" s="213"/>
      <c r="T360" s="213"/>
      <c r="U360" s="213"/>
      <c r="W360" s="0"/>
      <c r="X360" s="0"/>
      <c r="Y360" s="0"/>
      <c r="Z360" s="0"/>
      <c r="AA360" s="0"/>
      <c r="AB360" s="0"/>
      <c r="AC360" s="0"/>
      <c r="AD360" s="0"/>
      <c r="AE360" s="0"/>
      <c r="AF360" s="0"/>
    </row>
    <row r="361" customFormat="false" ht="18.75" hidden="false" customHeight="false" outlineLevel="0" collapsed="false">
      <c r="A361" s="0"/>
      <c r="B361" s="0"/>
      <c r="C361" s="0"/>
      <c r="D361" s="0"/>
      <c r="E361" s="0"/>
      <c r="F361" s="0"/>
      <c r="G361" s="0"/>
      <c r="N361" s="0"/>
      <c r="O361" s="297" t="s">
        <v>296</v>
      </c>
      <c r="P361" s="213"/>
      <c r="Q361" s="213"/>
      <c r="R361" s="213"/>
      <c r="S361" s="213"/>
      <c r="T361" s="213"/>
      <c r="U361" s="213"/>
      <c r="W361" s="0"/>
      <c r="X361" s="0"/>
      <c r="Y361" s="0"/>
      <c r="Z361" s="0"/>
      <c r="AA361" s="0"/>
      <c r="AB361" s="0"/>
      <c r="AC361" s="0"/>
      <c r="AD361" s="0"/>
      <c r="AE361" s="0"/>
      <c r="AF361" s="0"/>
    </row>
    <row r="362" customFormat="false" ht="15" hidden="false" customHeight="false" outlineLevel="0" collapsed="false">
      <c r="A362" s="0"/>
      <c r="B362" s="0"/>
      <c r="C362" s="0"/>
      <c r="D362" s="0"/>
      <c r="E362" s="0"/>
      <c r="F362" s="0"/>
      <c r="G362" s="0"/>
      <c r="N362" s="0"/>
      <c r="O362" s="213"/>
      <c r="P362" s="213"/>
      <c r="Q362" s="213"/>
      <c r="R362" s="213"/>
      <c r="S362" s="213"/>
      <c r="T362" s="213"/>
      <c r="U362" s="213"/>
      <c r="W362" s="0"/>
      <c r="X362" s="0"/>
      <c r="Y362" s="0"/>
      <c r="Z362" s="0"/>
      <c r="AA362" s="0"/>
      <c r="AB362" s="0"/>
      <c r="AC362" s="0"/>
      <c r="AD362" s="0"/>
      <c r="AE362" s="0"/>
      <c r="AF362" s="0"/>
    </row>
    <row r="363" customFormat="false" ht="15.75" hidden="false" customHeight="false" outlineLevel="0" collapsed="false">
      <c r="A363" s="0"/>
      <c r="B363" s="0"/>
      <c r="C363" s="0"/>
      <c r="D363" s="0"/>
      <c r="E363" s="0"/>
      <c r="F363" s="0"/>
      <c r="G363" s="0"/>
      <c r="N363" s="0"/>
      <c r="O363" s="298" t="s">
        <v>297</v>
      </c>
      <c r="P363" s="160"/>
      <c r="Q363" s="160"/>
      <c r="R363" s="160"/>
      <c r="S363" s="213"/>
      <c r="T363" s="213"/>
      <c r="U363" s="213"/>
      <c r="W363" s="298" t="s">
        <v>298</v>
      </c>
      <c r="X363" s="160"/>
      <c r="Y363" s="160"/>
      <c r="Z363" s="160"/>
      <c r="AA363" s="160"/>
      <c r="AB363" s="213"/>
      <c r="AC363" s="213"/>
      <c r="AD363" s="0"/>
      <c r="AE363" s="0"/>
      <c r="AF363" s="0"/>
    </row>
    <row r="364" customFormat="false" ht="15" hidden="false" customHeight="false" outlineLevel="0" collapsed="false">
      <c r="A364" s="0"/>
      <c r="B364" s="0"/>
      <c r="C364" s="0"/>
      <c r="D364" s="0"/>
      <c r="E364" s="0"/>
      <c r="F364" s="0"/>
      <c r="G364" s="0"/>
      <c r="N364" s="0"/>
      <c r="O364" s="183"/>
      <c r="P364" s="213"/>
      <c r="Q364" s="213"/>
      <c r="R364" s="213"/>
      <c r="S364" s="213"/>
      <c r="T364" s="213"/>
      <c r="U364" s="213"/>
      <c r="W364" s="183"/>
      <c r="X364" s="213"/>
      <c r="Y364" s="213"/>
      <c r="Z364" s="213"/>
      <c r="AA364" s="213"/>
      <c r="AB364" s="213"/>
      <c r="AC364" s="213"/>
      <c r="AD364" s="0"/>
      <c r="AE364" s="0"/>
      <c r="AF364" s="0"/>
    </row>
    <row r="365" customFormat="false" ht="15" hidden="false" customHeight="false" outlineLevel="0" collapsed="false">
      <c r="A365" s="0"/>
      <c r="B365" s="0"/>
      <c r="C365" s="0"/>
      <c r="D365" s="0"/>
      <c r="E365" s="0"/>
      <c r="F365" s="0"/>
      <c r="G365" s="0"/>
      <c r="N365" s="0"/>
      <c r="O365" s="149"/>
      <c r="P365" s="66" t="n">
        <v>2010</v>
      </c>
      <c r="Q365" s="66" t="n">
        <v>2015</v>
      </c>
      <c r="R365" s="66" t="n">
        <v>2020</v>
      </c>
      <c r="S365" s="66" t="n">
        <v>2025</v>
      </c>
      <c r="T365" s="66" t="n">
        <v>2030</v>
      </c>
      <c r="U365" s="67" t="n">
        <v>2035</v>
      </c>
      <c r="W365" s="149"/>
      <c r="X365" s="66" t="n">
        <v>2010</v>
      </c>
      <c r="Y365" s="66" t="n">
        <v>2015</v>
      </c>
      <c r="Z365" s="66" t="n">
        <v>2020</v>
      </c>
      <c r="AA365" s="66" t="n">
        <v>2025</v>
      </c>
      <c r="AB365" s="66" t="n">
        <v>2030</v>
      </c>
      <c r="AC365" s="67" t="n">
        <v>2035</v>
      </c>
      <c r="AD365" s="0"/>
      <c r="AE365" s="0"/>
      <c r="AF365" s="0"/>
    </row>
    <row r="366" customFormat="false" ht="15" hidden="false" customHeight="false" outlineLevel="0" collapsed="false">
      <c r="A366" s="0"/>
      <c r="B366" s="0"/>
      <c r="C366" s="0"/>
      <c r="D366" s="0"/>
      <c r="E366" s="0"/>
      <c r="F366" s="0"/>
      <c r="G366" s="0"/>
      <c r="N366" s="0"/>
      <c r="O366" s="152" t="s">
        <v>131</v>
      </c>
      <c r="P366" s="153"/>
      <c r="Q366" s="153"/>
      <c r="R366" s="153"/>
      <c r="S366" s="153"/>
      <c r="T366" s="153"/>
      <c r="U366" s="154"/>
      <c r="W366" s="152" t="s">
        <v>131</v>
      </c>
      <c r="X366" s="153"/>
      <c r="Y366" s="153"/>
      <c r="Z366" s="153"/>
      <c r="AA366" s="153"/>
      <c r="AB366" s="153"/>
      <c r="AC366" s="154"/>
      <c r="AD366" s="0"/>
      <c r="AE366" s="0"/>
      <c r="AF366" s="0"/>
    </row>
    <row r="367" customFormat="false" ht="15" hidden="false" customHeight="false" outlineLevel="0" collapsed="false">
      <c r="A367" s="0"/>
      <c r="B367" s="0"/>
      <c r="C367" s="0"/>
      <c r="D367" s="0"/>
      <c r="E367" s="0"/>
      <c r="F367" s="0"/>
      <c r="G367" s="0"/>
      <c r="N367" s="0"/>
      <c r="O367" s="152" t="s">
        <v>130</v>
      </c>
      <c r="P367" s="153"/>
      <c r="Q367" s="153"/>
      <c r="R367" s="153"/>
      <c r="S367" s="153"/>
      <c r="T367" s="153"/>
      <c r="U367" s="154"/>
      <c r="W367" s="152" t="s">
        <v>130</v>
      </c>
      <c r="X367" s="153"/>
      <c r="Y367" s="153"/>
      <c r="Z367" s="153"/>
      <c r="AA367" s="153"/>
      <c r="AB367" s="153"/>
      <c r="AC367" s="154"/>
      <c r="AD367" s="0"/>
      <c r="AE367" s="0"/>
      <c r="AF367" s="0"/>
    </row>
    <row r="368" customFormat="false" ht="15" hidden="false" customHeight="false" outlineLevel="0" collapsed="false">
      <c r="A368" s="0"/>
      <c r="B368" s="0"/>
      <c r="C368" s="0"/>
      <c r="D368" s="0"/>
      <c r="E368" s="0"/>
      <c r="F368" s="0"/>
      <c r="G368" s="0"/>
      <c r="N368" s="0"/>
      <c r="O368" s="152" t="s">
        <v>135</v>
      </c>
      <c r="P368" s="153"/>
      <c r="Q368" s="153"/>
      <c r="R368" s="153"/>
      <c r="S368" s="153"/>
      <c r="T368" s="153"/>
      <c r="U368" s="154"/>
      <c r="W368" s="0"/>
      <c r="X368" s="0"/>
      <c r="Y368" s="0"/>
      <c r="Z368" s="5"/>
      <c r="AA368" s="5"/>
      <c r="AB368" s="5"/>
      <c r="AC368" s="5"/>
      <c r="AD368" s="0"/>
      <c r="AE368" s="0"/>
      <c r="AF368" s="0"/>
    </row>
    <row r="369" customFormat="false" ht="15" hidden="false" customHeight="false" outlineLevel="0" collapsed="false">
      <c r="A369" s="0"/>
      <c r="B369" s="0"/>
      <c r="C369" s="0"/>
      <c r="D369" s="0"/>
      <c r="E369" s="0"/>
      <c r="F369" s="0"/>
      <c r="G369" s="0"/>
      <c r="N369" s="0"/>
      <c r="O369" s="183"/>
      <c r="P369" s="213"/>
      <c r="Q369" s="213"/>
      <c r="R369" s="213"/>
      <c r="S369" s="213"/>
      <c r="T369" s="213"/>
      <c r="U369" s="213"/>
      <c r="W369" s="0"/>
      <c r="X369" s="0"/>
      <c r="Y369" s="0"/>
      <c r="Z369" s="5"/>
      <c r="AA369" s="5"/>
      <c r="AB369" s="5"/>
      <c r="AC369" s="5"/>
      <c r="AD369" s="0"/>
      <c r="AE369" s="0"/>
      <c r="AF369" s="0"/>
    </row>
    <row r="370" customFormat="false" ht="15.75" hidden="false" customHeight="false" outlineLevel="0" collapsed="false">
      <c r="A370" s="10" t="s">
        <v>299</v>
      </c>
      <c r="B370" s="5"/>
      <c r="C370" s="5"/>
      <c r="D370" s="5"/>
      <c r="E370" s="5"/>
      <c r="F370" s="5"/>
      <c r="G370" s="5"/>
      <c r="N370" s="0"/>
      <c r="O370" s="298" t="s">
        <v>300</v>
      </c>
      <c r="P370" s="160"/>
      <c r="Q370" s="213"/>
      <c r="R370" s="213"/>
      <c r="S370" s="213"/>
      <c r="T370" s="213"/>
      <c r="U370" s="213"/>
      <c r="W370" s="0"/>
      <c r="X370" s="0"/>
      <c r="Y370" s="0"/>
      <c r="Z370" s="5"/>
      <c r="AA370" s="5"/>
      <c r="AB370" s="5"/>
      <c r="AC370" s="5"/>
      <c r="AD370" s="0"/>
      <c r="AE370" s="0"/>
      <c r="AF370" s="0"/>
    </row>
    <row r="371" customFormat="false" ht="15" hidden="false" customHeight="false" outlineLevel="0" collapsed="false">
      <c r="A371" s="10" t="s">
        <v>299</v>
      </c>
      <c r="B371" s="5"/>
      <c r="C371" s="5"/>
      <c r="D371" s="5"/>
      <c r="E371" s="5"/>
      <c r="F371" s="5"/>
      <c r="G371" s="5"/>
      <c r="N371" s="0"/>
      <c r="O371" s="149"/>
      <c r="P371" s="66" t="n">
        <v>2010</v>
      </c>
      <c r="Q371" s="66" t="n">
        <v>2015</v>
      </c>
      <c r="R371" s="66" t="n">
        <v>2020</v>
      </c>
      <c r="S371" s="66" t="n">
        <v>2025</v>
      </c>
      <c r="T371" s="66" t="n">
        <v>2030</v>
      </c>
      <c r="U371" s="67" t="n">
        <v>2035</v>
      </c>
      <c r="W371" s="0"/>
      <c r="X371" s="0"/>
      <c r="Y371" s="0"/>
      <c r="Z371" s="5"/>
      <c r="AA371" s="5"/>
      <c r="AB371" s="5"/>
      <c r="AC371" s="5"/>
      <c r="AD371" s="0"/>
      <c r="AE371" s="0"/>
      <c r="AF371" s="0"/>
    </row>
    <row r="372" customFormat="false" ht="15" hidden="false" customHeight="false" outlineLevel="0" collapsed="false">
      <c r="A372" s="5"/>
      <c r="B372" s="5"/>
      <c r="C372" s="5"/>
      <c r="D372" s="5"/>
      <c r="E372" s="5"/>
      <c r="F372" s="5"/>
      <c r="G372" s="5"/>
      <c r="N372" s="0"/>
      <c r="O372" s="152" t="s">
        <v>301</v>
      </c>
      <c r="P372" s="153"/>
      <c r="Q372" s="153"/>
      <c r="R372" s="153"/>
      <c r="S372" s="153"/>
      <c r="T372" s="153"/>
      <c r="U372" s="154"/>
      <c r="W372" s="0"/>
      <c r="X372" s="0"/>
      <c r="Y372" s="0"/>
      <c r="Z372" s="5"/>
      <c r="AA372" s="5"/>
      <c r="AB372" s="5"/>
      <c r="AC372" s="5"/>
      <c r="AD372" s="0"/>
      <c r="AE372" s="0"/>
      <c r="AF372" s="0"/>
    </row>
    <row r="373" customFormat="false" ht="15" hidden="false" customHeight="false" outlineLevel="0" collapsed="false">
      <c r="A373" s="204" t="s">
        <v>199</v>
      </c>
      <c r="B373" s="66" t="n">
        <v>2010</v>
      </c>
      <c r="C373" s="66"/>
      <c r="D373" s="66" t="n">
        <v>2020</v>
      </c>
      <c r="E373" s="66" t="n">
        <v>2025</v>
      </c>
      <c r="F373" s="66" t="n">
        <v>2030</v>
      </c>
      <c r="G373" s="67" t="n">
        <v>2035</v>
      </c>
      <c r="N373" s="0"/>
      <c r="O373" s="183"/>
      <c r="P373" s="213"/>
      <c r="Q373" s="213"/>
      <c r="R373" s="213"/>
      <c r="S373" s="213"/>
      <c r="T373" s="213"/>
      <c r="U373" s="213"/>
      <c r="W373" s="0"/>
      <c r="X373" s="0"/>
      <c r="Y373" s="0"/>
      <c r="Z373" s="0"/>
      <c r="AA373" s="0"/>
      <c r="AB373" s="0"/>
      <c r="AC373" s="0"/>
      <c r="AD373" s="0"/>
      <c r="AE373" s="0"/>
      <c r="AF373" s="0"/>
    </row>
    <row r="374" customFormat="false" ht="15" hidden="false" customHeight="false" outlineLevel="0" collapsed="false">
      <c r="A374" s="235" t="s">
        <v>200</v>
      </c>
      <c r="B374" s="236" t="n">
        <v>7.06435941627488</v>
      </c>
      <c r="C374" s="236"/>
      <c r="D374" s="236" t="n">
        <v>7.315</v>
      </c>
      <c r="E374" s="236" t="n">
        <v>7.4725</v>
      </c>
      <c r="F374" s="236" t="n">
        <v>7.63</v>
      </c>
      <c r="G374" s="237" t="n">
        <v>7.805</v>
      </c>
      <c r="N374" s="0"/>
      <c r="O374" s="183"/>
      <c r="P374" s="213"/>
      <c r="Q374" s="213"/>
      <c r="R374" s="213"/>
      <c r="S374" s="213"/>
      <c r="T374" s="213"/>
      <c r="U374" s="213"/>
      <c r="W374" s="0"/>
      <c r="X374" s="0"/>
      <c r="Y374" s="0"/>
      <c r="Z374" s="0"/>
      <c r="AA374" s="0"/>
      <c r="AB374" s="0"/>
      <c r="AC374" s="0"/>
      <c r="AD374" s="0"/>
      <c r="AE374" s="0"/>
      <c r="AF374" s="0"/>
    </row>
    <row r="375" customFormat="false" ht="15" hidden="false" customHeight="false" outlineLevel="0" collapsed="false">
      <c r="A375" s="5" t="s">
        <v>302</v>
      </c>
      <c r="B375" s="5"/>
      <c r="C375" s="5"/>
      <c r="D375" s="5"/>
      <c r="E375" s="5"/>
      <c r="F375" s="5"/>
      <c r="G375" s="5"/>
      <c r="N375" s="0"/>
      <c r="O375" s="295"/>
      <c r="P375" s="213"/>
      <c r="Q375" s="213"/>
      <c r="R375" s="213"/>
      <c r="S375" s="213"/>
      <c r="T375" s="213"/>
      <c r="U375" s="213"/>
      <c r="W375" s="0"/>
      <c r="X375" s="0"/>
      <c r="Y375" s="0"/>
      <c r="Z375" s="0"/>
      <c r="AA375" s="0"/>
      <c r="AB375" s="0"/>
      <c r="AC375" s="0"/>
      <c r="AD375" s="0"/>
      <c r="AE375" s="0"/>
      <c r="AF375" s="0"/>
    </row>
    <row r="376" customFormat="false" ht="18.75" hidden="false" customHeight="false" outlineLevel="0" collapsed="false">
      <c r="A376" s="10"/>
      <c r="B376" s="5"/>
      <c r="C376" s="5"/>
      <c r="D376" s="5"/>
      <c r="E376" s="5"/>
      <c r="F376" s="5"/>
      <c r="G376" s="5"/>
      <c r="N376" s="0"/>
      <c r="O376" s="297" t="s">
        <v>303</v>
      </c>
      <c r="P376" s="213"/>
      <c r="Q376" s="213"/>
      <c r="R376" s="213"/>
      <c r="S376" s="213"/>
      <c r="T376" s="213"/>
      <c r="U376" s="213"/>
      <c r="W376" s="0"/>
      <c r="X376" s="0"/>
      <c r="Y376" s="0"/>
      <c r="Z376" s="0"/>
      <c r="AA376" s="0"/>
      <c r="AB376" s="0"/>
      <c r="AC376" s="0"/>
      <c r="AD376" s="0"/>
      <c r="AE376" s="0"/>
      <c r="AF376" s="0"/>
    </row>
    <row r="377" customFormat="false" ht="15" hidden="false" customHeight="false" outlineLevel="0" collapsed="false">
      <c r="A377" s="10"/>
      <c r="B377" s="5"/>
      <c r="C377" s="5"/>
      <c r="D377" s="5"/>
      <c r="E377" s="5"/>
      <c r="F377" s="5"/>
      <c r="G377" s="5"/>
      <c r="N377" s="0"/>
      <c r="O377" s="0"/>
      <c r="P377" s="0"/>
      <c r="Q377" s="0"/>
      <c r="R377" s="0"/>
      <c r="S377" s="0"/>
      <c r="T377" s="0"/>
      <c r="U377" s="0"/>
      <c r="W377" s="0"/>
      <c r="X377" s="0"/>
      <c r="Y377" s="0"/>
      <c r="Z377" s="0"/>
      <c r="AA377" s="0"/>
      <c r="AB377" s="0"/>
      <c r="AC377" s="0"/>
      <c r="AD377" s="0"/>
      <c r="AE377" s="0"/>
      <c r="AF377" s="0"/>
    </row>
    <row r="378" customFormat="false" ht="15" hidden="false" customHeight="false" outlineLevel="0" collapsed="false">
      <c r="A378" s="5"/>
      <c r="B378" s="5"/>
      <c r="C378" s="5"/>
      <c r="D378" s="5"/>
      <c r="E378" s="5"/>
      <c r="F378" s="5"/>
      <c r="G378" s="5"/>
      <c r="N378" s="0"/>
      <c r="O378" s="10" t="s">
        <v>182</v>
      </c>
      <c r="P378" s="0"/>
      <c r="Q378" s="0"/>
      <c r="R378" s="0"/>
      <c r="S378" s="0"/>
      <c r="T378" s="0"/>
      <c r="U378" s="0"/>
      <c r="W378" s="0"/>
      <c r="X378" s="0"/>
      <c r="Y378" s="0"/>
      <c r="Z378" s="0"/>
      <c r="AA378" s="0"/>
      <c r="AB378" s="0"/>
      <c r="AC378" s="0"/>
      <c r="AD378" s="0"/>
      <c r="AE378" s="0"/>
      <c r="AF378" s="0"/>
    </row>
    <row r="379" customFormat="false" ht="15" hidden="false" customHeight="false" outlineLevel="0" collapsed="false">
      <c r="A379" s="204" t="s">
        <v>199</v>
      </c>
      <c r="B379" s="66" t="n">
        <v>2010</v>
      </c>
      <c r="C379" s="66"/>
      <c r="D379" s="66" t="n">
        <v>2020</v>
      </c>
      <c r="E379" s="66" t="n">
        <v>2025</v>
      </c>
      <c r="F379" s="66" t="n">
        <v>2030</v>
      </c>
      <c r="G379" s="67" t="n">
        <v>2035</v>
      </c>
      <c r="N379" s="0"/>
      <c r="O379" s="0"/>
      <c r="P379" s="0"/>
      <c r="Q379" s="0"/>
      <c r="R379" s="0"/>
      <c r="S379" s="0"/>
      <c r="T379" s="0"/>
      <c r="U379" s="0"/>
      <c r="W379" s="299" t="s">
        <v>304</v>
      </c>
      <c r="X379" s="0"/>
      <c r="Y379" s="0"/>
      <c r="Z379" s="0"/>
      <c r="AA379" s="0"/>
      <c r="AB379" s="0"/>
      <c r="AC379" s="0"/>
      <c r="AD379" s="0"/>
      <c r="AE379" s="0"/>
      <c r="AF379" s="0"/>
    </row>
    <row r="380" customFormat="false" ht="15" hidden="false" customHeight="false" outlineLevel="0" collapsed="false">
      <c r="A380" s="235" t="s">
        <v>200</v>
      </c>
      <c r="B380" s="236" t="n">
        <v>7.06435941627488</v>
      </c>
      <c r="C380" s="236"/>
      <c r="D380" s="236" t="n">
        <v>7.315</v>
      </c>
      <c r="E380" s="236" t="n">
        <v>7.4725</v>
      </c>
      <c r="F380" s="236" t="n">
        <v>7.63</v>
      </c>
      <c r="G380" s="237" t="n">
        <v>7.805</v>
      </c>
      <c r="N380" s="0"/>
      <c r="O380" s="65"/>
      <c r="P380" s="66" t="n">
        <v>2010</v>
      </c>
      <c r="Q380" s="66" t="n">
        <v>2015</v>
      </c>
      <c r="R380" s="66" t="n">
        <v>2020</v>
      </c>
      <c r="S380" s="66" t="n">
        <v>2025</v>
      </c>
      <c r="T380" s="66" t="n">
        <v>2030</v>
      </c>
      <c r="U380" s="67" t="n">
        <v>2035</v>
      </c>
      <c r="W380" s="0"/>
      <c r="X380" s="0"/>
      <c r="Y380" s="0"/>
      <c r="Z380" s="0"/>
      <c r="AA380" s="0"/>
      <c r="AB380" s="0"/>
      <c r="AC380" s="0"/>
      <c r="AD380" s="0"/>
      <c r="AE380" s="0"/>
      <c r="AF380" s="0"/>
    </row>
    <row r="381" customFormat="false" ht="15" hidden="false" customHeight="false" outlineLevel="0" collapsed="false">
      <c r="A381" s="300"/>
      <c r="B381" s="301"/>
      <c r="C381" s="301"/>
      <c r="D381" s="301"/>
      <c r="E381" s="301"/>
      <c r="F381" s="301"/>
      <c r="G381" s="301"/>
      <c r="N381" s="0"/>
      <c r="O381" s="69" t="s">
        <v>183</v>
      </c>
      <c r="P381" s="126"/>
      <c r="Q381" s="126"/>
      <c r="R381" s="126"/>
      <c r="S381" s="126"/>
      <c r="T381" s="126"/>
      <c r="U381" s="127"/>
      <c r="W381" s="0"/>
      <c r="X381" s="0"/>
      <c r="Y381" s="0"/>
      <c r="Z381" s="0"/>
      <c r="AA381" s="0"/>
      <c r="AB381" s="0"/>
      <c r="AC381" s="0"/>
      <c r="AD381" s="0"/>
      <c r="AE381" s="0"/>
      <c r="AF381" s="0"/>
    </row>
    <row r="382" customFormat="false" ht="15" hidden="false" customHeight="false" outlineLevel="0" collapsed="false">
      <c r="N382" s="0"/>
      <c r="O382" s="214" t="s">
        <v>159</v>
      </c>
      <c r="P382" s="131" t="n">
        <f aca="false">'Détail Transport'!D167</f>
        <v>257.645625252565</v>
      </c>
      <c r="Q382" s="131"/>
      <c r="R382" s="131" t="n">
        <f aca="false">'Détail Transport'!F167</f>
        <v>287.418871332634</v>
      </c>
      <c r="S382" s="131" t="n">
        <f aca="false">'Détail Transport'!G167</f>
        <v>307.30879091233</v>
      </c>
      <c r="T382" s="131" t="n">
        <f aca="false">'Détail Transport'!H167</f>
        <v>330.755213627555</v>
      </c>
      <c r="U382" s="132" t="n">
        <f aca="false">'Détail Transport'!I167</f>
        <v>360.622113479935</v>
      </c>
      <c r="W382" s="0"/>
      <c r="X382" s="0"/>
      <c r="Y382" s="0"/>
      <c r="Z382" s="0"/>
      <c r="AA382" s="0"/>
      <c r="AB382" s="0"/>
      <c r="AC382" s="0"/>
      <c r="AD382" s="0"/>
      <c r="AE382" s="0"/>
      <c r="AF382" s="0"/>
    </row>
    <row r="383" customFormat="false" ht="15" hidden="false" customHeight="false" outlineLevel="0" collapsed="false">
      <c r="N383" s="0"/>
      <c r="O383" s="302" t="s">
        <v>160</v>
      </c>
      <c r="P383" s="279"/>
      <c r="Q383" s="279"/>
      <c r="R383" s="279"/>
      <c r="S383" s="279"/>
      <c r="T383" s="279"/>
      <c r="U383" s="280"/>
      <c r="W383" s="0"/>
      <c r="X383" s="0"/>
      <c r="Y383" s="0"/>
      <c r="Z383" s="0"/>
      <c r="AA383" s="0"/>
      <c r="AB383" s="0"/>
      <c r="AC383" s="0"/>
      <c r="AD383" s="0"/>
      <c r="AE383" s="0"/>
      <c r="AF383" s="0"/>
    </row>
    <row r="384" customFormat="false" ht="15" hidden="false" customHeight="false" outlineLevel="0" collapsed="false">
      <c r="N384" s="0"/>
      <c r="O384" s="214" t="s">
        <v>184</v>
      </c>
      <c r="P384" s="131" t="n">
        <f aca="false">'Détail Transport'!D168</f>
        <v>29.9536176712926</v>
      </c>
      <c r="Q384" s="131"/>
      <c r="R384" s="131" t="n">
        <f aca="false">'Détail Transport'!F168</f>
        <v>38.1416480446729</v>
      </c>
      <c r="S384" s="131" t="n">
        <f aca="false">'Détail Transport'!G168</f>
        <v>39.793482085833</v>
      </c>
      <c r="T384" s="131" t="n">
        <f aca="false">'Détail Transport'!H168</f>
        <v>41.8815334446471</v>
      </c>
      <c r="U384" s="132" t="n">
        <f aca="false">'Détail Transport'!I168</f>
        <v>44.2180135714649</v>
      </c>
      <c r="W384" s="0"/>
      <c r="X384" s="0"/>
      <c r="Y384" s="0"/>
      <c r="Z384" s="0"/>
      <c r="AA384" s="0"/>
      <c r="AB384" s="0"/>
      <c r="AC384" s="0"/>
      <c r="AD384" s="0"/>
      <c r="AE384" s="0"/>
      <c r="AF384" s="0"/>
    </row>
    <row r="385" customFormat="false" ht="15" hidden="false" customHeight="false" outlineLevel="0" collapsed="false">
      <c r="N385" s="0"/>
      <c r="O385" s="214" t="s">
        <v>185</v>
      </c>
      <c r="P385" s="131" t="n">
        <f aca="false">'Détail Transport'!D169</f>
        <v>8.06045606781198</v>
      </c>
      <c r="Q385" s="131"/>
      <c r="R385" s="131" t="n">
        <f aca="false">'Détail Transport'!F169</f>
        <v>8.23723050551151</v>
      </c>
      <c r="S385" s="131" t="n">
        <f aca="false">'Détail Transport'!G169</f>
        <v>8.46525131048673</v>
      </c>
      <c r="T385" s="131" t="n">
        <f aca="false">'Détail Transport'!H169</f>
        <v>8.70419458538243</v>
      </c>
      <c r="U385" s="132" t="n">
        <f aca="false">'Détail Transport'!I169</f>
        <v>9.20705931081966</v>
      </c>
      <c r="W385" s="0"/>
      <c r="X385" s="0"/>
      <c r="Y385" s="0"/>
      <c r="Z385" s="0"/>
      <c r="AA385" s="0"/>
      <c r="AB385" s="0"/>
      <c r="AC385" s="0"/>
      <c r="AD385" s="0"/>
      <c r="AE385" s="0"/>
      <c r="AF385" s="0"/>
    </row>
    <row r="386" customFormat="false" ht="15" hidden="false" customHeight="false" outlineLevel="0" collapsed="false">
      <c r="N386" s="0"/>
      <c r="O386" s="69" t="s">
        <v>187</v>
      </c>
      <c r="P386" s="303"/>
      <c r="Q386" s="303"/>
      <c r="R386" s="303"/>
      <c r="S386" s="303"/>
      <c r="T386" s="303"/>
      <c r="U386" s="304"/>
      <c r="W386" s="0"/>
      <c r="X386" s="0"/>
      <c r="Y386" s="0"/>
      <c r="Z386" s="0"/>
      <c r="AA386" s="0"/>
      <c r="AB386" s="0"/>
      <c r="AC386" s="0"/>
      <c r="AD386" s="0"/>
      <c r="AE386" s="5"/>
      <c r="AF386" s="5"/>
    </row>
    <row r="387" customFormat="false" ht="15" hidden="false" customHeight="false" outlineLevel="0" collapsed="false">
      <c r="N387" s="0"/>
      <c r="O387" s="214" t="s">
        <v>123</v>
      </c>
      <c r="P387" s="131" t="n">
        <f aca="false">'Détail Transport'!D171</f>
        <v>0</v>
      </c>
      <c r="Q387" s="131"/>
      <c r="R387" s="131" t="n">
        <f aca="false">'Détail Transport'!F171</f>
        <v>0</v>
      </c>
      <c r="S387" s="131" t="n">
        <f aca="false">'Détail Transport'!G171</f>
        <v>0</v>
      </c>
      <c r="T387" s="131" t="n">
        <f aca="false">'Détail Transport'!H171</f>
        <v>0</v>
      </c>
      <c r="U387" s="132" t="n">
        <f aca="false">'Détail Transport'!I171</f>
        <v>0</v>
      </c>
      <c r="W387" s="0"/>
      <c r="X387" s="0"/>
      <c r="Y387" s="0"/>
      <c r="Z387" s="0"/>
      <c r="AA387" s="0"/>
      <c r="AB387" s="0"/>
      <c r="AC387" s="0"/>
      <c r="AD387" s="0"/>
      <c r="AE387" s="5"/>
      <c r="AF387" s="5"/>
    </row>
    <row r="388" customFormat="false" ht="15" hidden="false" customHeight="false" outlineLevel="0" collapsed="false">
      <c r="N388" s="0"/>
      <c r="O388" s="302" t="s">
        <v>305</v>
      </c>
      <c r="P388" s="279"/>
      <c r="Q388" s="279"/>
      <c r="R388" s="279"/>
      <c r="S388" s="279"/>
      <c r="T388" s="279"/>
      <c r="U388" s="280"/>
      <c r="W388" s="0"/>
      <c r="X388" s="0"/>
      <c r="Y388" s="0"/>
      <c r="Z388" s="0"/>
      <c r="AA388" s="0"/>
      <c r="AB388" s="0"/>
      <c r="AC388" s="0"/>
      <c r="AD388" s="0"/>
    </row>
    <row r="389" customFormat="false" ht="15" hidden="false" customHeight="false" outlineLevel="0" collapsed="false">
      <c r="N389" s="0"/>
      <c r="O389" s="302" t="s">
        <v>193</v>
      </c>
      <c r="P389" s="279" t="n">
        <f aca="false">'Détail Transport'!D172</f>
        <v>50.0086378140209</v>
      </c>
      <c r="Q389" s="279"/>
      <c r="R389" s="279" t="n">
        <f aca="false">'Détail Transport'!F172</f>
        <v>63.1096668154466</v>
      </c>
      <c r="S389" s="279" t="n">
        <f aca="false">'Détail Transport'!G172</f>
        <v>65.9745621061178</v>
      </c>
      <c r="T389" s="279" t="n">
        <f aca="false">'Détail Transport'!H172</f>
        <v>69.3540201856917</v>
      </c>
      <c r="U389" s="280" t="n">
        <f aca="false">'Détail Transport'!I172</f>
        <v>73.6181858370947</v>
      </c>
      <c r="W389" s="0"/>
      <c r="X389" s="0"/>
      <c r="Y389" s="0"/>
      <c r="Z389" s="0"/>
      <c r="AA389" s="0"/>
      <c r="AB389" s="0"/>
      <c r="AC389" s="0"/>
      <c r="AD389" s="0"/>
    </row>
    <row r="390" customFormat="false" ht="15" hidden="false" customHeight="false" outlineLevel="0" collapsed="false">
      <c r="N390" s="0"/>
      <c r="O390" s="302" t="s">
        <v>306</v>
      </c>
      <c r="P390" s="279"/>
      <c r="Q390" s="279"/>
      <c r="R390" s="279"/>
      <c r="S390" s="279"/>
      <c r="T390" s="279"/>
      <c r="U390" s="280"/>
      <c r="W390" s="0"/>
      <c r="X390" s="0"/>
      <c r="Y390" s="0"/>
      <c r="Z390" s="0"/>
      <c r="AA390" s="0"/>
      <c r="AB390" s="0"/>
      <c r="AC390" s="0"/>
      <c r="AD390" s="0"/>
    </row>
    <row r="391" customFormat="false" ht="15" hidden="false" customHeight="false" outlineLevel="0" collapsed="false">
      <c r="N391" s="0"/>
      <c r="O391" s="214" t="s">
        <v>184</v>
      </c>
      <c r="P391" s="131" t="n">
        <f aca="false">'Détail Transport'!D173</f>
        <v>100.303628016596</v>
      </c>
      <c r="Q391" s="131"/>
      <c r="R391" s="131" t="n">
        <f aca="false">'Détail Transport'!F173</f>
        <v>113.576555488467</v>
      </c>
      <c r="S391" s="131" t="n">
        <f aca="false">'Détail Transport'!G173</f>
        <v>120.043063542916</v>
      </c>
      <c r="T391" s="131" t="n">
        <f aca="false">'Détail Transport'!H173</f>
        <v>127.373192323864</v>
      </c>
      <c r="U391" s="132" t="n">
        <f aca="false">'Détail Transport'!I173</f>
        <v>133.65206666534</v>
      </c>
      <c r="W391" s="0"/>
      <c r="X391" s="0"/>
      <c r="Y391" s="0"/>
      <c r="Z391" s="0"/>
      <c r="AA391" s="0"/>
      <c r="AB391" s="0"/>
      <c r="AC391" s="0"/>
      <c r="AD391" s="0"/>
    </row>
    <row r="392" customFormat="false" ht="15" hidden="false" customHeight="false" outlineLevel="0" collapsed="false">
      <c r="N392" s="0"/>
      <c r="O392" s="214" t="s">
        <v>307</v>
      </c>
      <c r="P392" s="131" t="n">
        <f aca="false">'Détail Transport'!D174</f>
        <v>12.7</v>
      </c>
      <c r="Q392" s="131"/>
      <c r="R392" s="131" t="n">
        <f aca="false">'Détail Transport'!F174</f>
        <v>14.3064303255047</v>
      </c>
      <c r="S392" s="131" t="n">
        <f aca="false">'Détail Transport'!G174</f>
        <v>15.4498187009466</v>
      </c>
      <c r="T392" s="131" t="n">
        <f aca="false">'Détail Transport'!H174</f>
        <v>16.8760843262533</v>
      </c>
      <c r="U392" s="132" t="n">
        <f aca="false">'Détail Transport'!I174</f>
        <v>18.8445069282749</v>
      </c>
      <c r="W392" s="0"/>
      <c r="X392" s="0"/>
      <c r="Y392" s="0"/>
      <c r="Z392" s="0"/>
      <c r="AA392" s="0"/>
      <c r="AB392" s="0"/>
      <c r="AC392" s="0"/>
      <c r="AD392" s="0"/>
    </row>
    <row r="393" customFormat="false" ht="15" hidden="false" customHeight="false" outlineLevel="0" collapsed="false">
      <c r="N393" s="0"/>
      <c r="O393" s="4" t="s">
        <v>308</v>
      </c>
      <c r="P393" s="0"/>
      <c r="Q393" s="0"/>
      <c r="R393" s="0"/>
      <c r="S393" s="0"/>
      <c r="T393" s="0"/>
      <c r="U393" s="0"/>
      <c r="W393" s="0"/>
      <c r="X393" s="0"/>
      <c r="Y393" s="0"/>
      <c r="Z393" s="0"/>
      <c r="AA393" s="0"/>
      <c r="AB393" s="0"/>
      <c r="AC393" s="0"/>
      <c r="AD393" s="0"/>
    </row>
    <row r="394" customFormat="false" ht="15" hidden="false" customHeight="false" outlineLevel="0" collapsed="false">
      <c r="N394" s="0"/>
      <c r="O394" s="0"/>
      <c r="P394" s="0"/>
      <c r="Q394" s="0"/>
      <c r="R394" s="0"/>
      <c r="S394" s="0"/>
      <c r="T394" s="0"/>
      <c r="U394" s="0"/>
      <c r="W394" s="0"/>
      <c r="X394" s="0"/>
      <c r="Y394" s="0"/>
      <c r="Z394" s="0"/>
      <c r="AA394" s="0"/>
      <c r="AB394" s="0"/>
      <c r="AC394" s="0"/>
      <c r="AD394" s="0"/>
    </row>
    <row r="395" customFormat="false" ht="15" hidden="false" customHeight="false" outlineLevel="0" collapsed="false">
      <c r="N395" s="0"/>
      <c r="O395" s="10" t="s">
        <v>194</v>
      </c>
      <c r="P395" s="0"/>
      <c r="Q395" s="0"/>
      <c r="R395" s="0"/>
      <c r="S395" s="0"/>
      <c r="T395" s="0"/>
      <c r="U395" s="305"/>
      <c r="W395" s="0"/>
      <c r="X395" s="0"/>
      <c r="Y395" s="0"/>
      <c r="Z395" s="5"/>
      <c r="AA395" s="5"/>
      <c r="AB395" s="5"/>
      <c r="AC395" s="5"/>
      <c r="AD395" s="5"/>
    </row>
    <row r="396" customFormat="false" ht="15" hidden="false" customHeight="false" outlineLevel="0" collapsed="false">
      <c r="N396" s="0"/>
      <c r="O396" s="0"/>
      <c r="P396" s="0"/>
      <c r="Q396" s="0"/>
      <c r="R396" s="49"/>
      <c r="S396" s="49"/>
      <c r="T396" s="49"/>
      <c r="U396" s="49"/>
      <c r="W396" s="0"/>
      <c r="X396" s="0"/>
      <c r="Y396" s="0"/>
      <c r="Z396" s="5"/>
      <c r="AA396" s="5"/>
      <c r="AB396" s="5"/>
      <c r="AC396" s="5"/>
      <c r="AD396" s="5"/>
    </row>
    <row r="397" customFormat="false" ht="28.5" hidden="false" customHeight="true" outlineLevel="0" collapsed="false">
      <c r="N397" s="0"/>
      <c r="O397" s="204" t="s">
        <v>309</v>
      </c>
      <c r="P397" s="66" t="n">
        <v>2010</v>
      </c>
      <c r="Q397" s="66" t="n">
        <v>2015</v>
      </c>
      <c r="R397" s="66" t="n">
        <v>2020</v>
      </c>
      <c r="S397" s="66" t="n">
        <v>2025</v>
      </c>
      <c r="T397" s="66" t="n">
        <v>2030</v>
      </c>
      <c r="U397" s="67" t="n">
        <v>2035</v>
      </c>
      <c r="W397" s="204" t="s">
        <v>310</v>
      </c>
      <c r="X397" s="66" t="n">
        <v>2010</v>
      </c>
      <c r="Y397" s="66" t="n">
        <v>2015</v>
      </c>
      <c r="Z397" s="66" t="n">
        <v>2020</v>
      </c>
      <c r="AA397" s="66" t="n">
        <v>2025</v>
      </c>
      <c r="AB397" s="66" t="n">
        <v>2030</v>
      </c>
      <c r="AC397" s="67" t="n">
        <v>2035</v>
      </c>
      <c r="AD397" s="5"/>
    </row>
    <row r="398" customFormat="false" ht="15" hidden="false" customHeight="false" outlineLevel="0" collapsed="false">
      <c r="N398" s="0"/>
      <c r="O398" s="277" t="s">
        <v>130</v>
      </c>
      <c r="P398" s="306"/>
      <c r="Q398" s="306"/>
      <c r="R398" s="306"/>
      <c r="S398" s="306"/>
      <c r="T398" s="306"/>
      <c r="U398" s="307"/>
      <c r="W398" s="277" t="s">
        <v>130</v>
      </c>
      <c r="X398" s="306"/>
      <c r="Y398" s="306"/>
      <c r="Z398" s="306"/>
      <c r="AA398" s="306"/>
      <c r="AB398" s="306"/>
      <c r="AC398" s="307"/>
      <c r="AD398" s="5"/>
    </row>
    <row r="399" customFormat="false" ht="15" hidden="false" customHeight="false" outlineLevel="0" collapsed="false">
      <c r="N399" s="0"/>
      <c r="O399" s="277" t="s">
        <v>131</v>
      </c>
      <c r="P399" s="306"/>
      <c r="Q399" s="306"/>
      <c r="R399" s="306"/>
      <c r="S399" s="306"/>
      <c r="T399" s="306"/>
      <c r="U399" s="307"/>
      <c r="W399" s="277" t="s">
        <v>131</v>
      </c>
      <c r="X399" s="306"/>
      <c r="Y399" s="306"/>
      <c r="Z399" s="306"/>
      <c r="AA399" s="306"/>
      <c r="AB399" s="306"/>
      <c r="AC399" s="307"/>
      <c r="AD399" s="5"/>
    </row>
    <row r="400" customFormat="false" ht="15" hidden="false" customHeight="false" outlineLevel="0" collapsed="false">
      <c r="N400" s="0"/>
      <c r="O400" s="277" t="s">
        <v>132</v>
      </c>
      <c r="P400" s="306"/>
      <c r="Q400" s="306"/>
      <c r="R400" s="306"/>
      <c r="S400" s="306"/>
      <c r="T400" s="306"/>
      <c r="U400" s="307"/>
      <c r="W400" s="277" t="s">
        <v>132</v>
      </c>
      <c r="X400" s="306"/>
      <c r="Y400" s="306"/>
      <c r="Z400" s="306"/>
      <c r="AA400" s="306"/>
      <c r="AB400" s="306"/>
      <c r="AC400" s="307"/>
      <c r="AD400" s="5"/>
    </row>
    <row r="401" customFormat="false" ht="15" hidden="false" customHeight="false" outlineLevel="0" collapsed="false">
      <c r="N401" s="0"/>
      <c r="O401" s="277" t="s">
        <v>261</v>
      </c>
      <c r="P401" s="306"/>
      <c r="Q401" s="306"/>
      <c r="R401" s="306"/>
      <c r="S401" s="306"/>
      <c r="T401" s="306"/>
      <c r="U401" s="307"/>
      <c r="W401" s="277" t="s">
        <v>261</v>
      </c>
      <c r="X401" s="306"/>
      <c r="Y401" s="306"/>
      <c r="Z401" s="306"/>
      <c r="AA401" s="306"/>
      <c r="AB401" s="306"/>
      <c r="AC401" s="307"/>
      <c r="AD401" s="5"/>
    </row>
    <row r="402" customFormat="false" ht="15" hidden="false" customHeight="false" outlineLevel="0" collapsed="false">
      <c r="N402" s="0"/>
      <c r="O402" s="277" t="s">
        <v>311</v>
      </c>
      <c r="P402" s="306"/>
      <c r="Q402" s="306"/>
      <c r="R402" s="306"/>
      <c r="S402" s="306"/>
      <c r="T402" s="306"/>
      <c r="U402" s="307"/>
      <c r="W402" s="277" t="s">
        <v>311</v>
      </c>
      <c r="X402" s="306"/>
      <c r="Y402" s="306"/>
      <c r="Z402" s="306"/>
      <c r="AA402" s="306"/>
      <c r="AB402" s="306"/>
      <c r="AC402" s="307"/>
      <c r="AD402" s="5"/>
    </row>
    <row r="403" customFormat="false" ht="15" hidden="false" customHeight="false" outlineLevel="0" collapsed="false">
      <c r="N403" s="0"/>
      <c r="O403" s="277" t="s">
        <v>312</v>
      </c>
      <c r="P403" s="306"/>
      <c r="Q403" s="306"/>
      <c r="R403" s="306"/>
      <c r="S403" s="306"/>
      <c r="T403" s="306"/>
      <c r="U403" s="307"/>
      <c r="W403" s="277" t="s">
        <v>312</v>
      </c>
      <c r="X403" s="306"/>
      <c r="Y403" s="306"/>
      <c r="Z403" s="306"/>
      <c r="AA403" s="306"/>
      <c r="AB403" s="306"/>
      <c r="AC403" s="307"/>
      <c r="AD403" s="5"/>
    </row>
    <row r="404" customFormat="false" ht="15" hidden="false" customHeight="false" outlineLevel="0" collapsed="false">
      <c r="N404" s="0"/>
      <c r="O404" s="277" t="s">
        <v>135</v>
      </c>
      <c r="P404" s="306"/>
      <c r="Q404" s="306"/>
      <c r="R404" s="306"/>
      <c r="S404" s="306"/>
      <c r="T404" s="306"/>
      <c r="U404" s="307"/>
      <c r="W404" s="277" t="s">
        <v>135</v>
      </c>
      <c r="X404" s="306"/>
      <c r="Y404" s="306"/>
      <c r="Z404" s="306"/>
      <c r="AA404" s="306"/>
      <c r="AB404" s="306"/>
      <c r="AC404" s="307"/>
      <c r="AD404" s="5"/>
    </row>
    <row r="405" customFormat="false" ht="15" hidden="false" customHeight="false" outlineLevel="0" collapsed="false">
      <c r="N405" s="0"/>
      <c r="O405" s="277" t="s">
        <v>136</v>
      </c>
      <c r="P405" s="306"/>
      <c r="Q405" s="306"/>
      <c r="R405" s="306"/>
      <c r="S405" s="306"/>
      <c r="T405" s="306"/>
      <c r="U405" s="307"/>
      <c r="W405" s="277" t="s">
        <v>136</v>
      </c>
      <c r="X405" s="306"/>
      <c r="Y405" s="306"/>
      <c r="Z405" s="306"/>
      <c r="AA405" s="306"/>
      <c r="AB405" s="306"/>
      <c r="AC405" s="307"/>
      <c r="AD405" s="5"/>
    </row>
    <row r="406" customFormat="false" ht="15" hidden="false" customHeight="false" outlineLevel="0" collapsed="false">
      <c r="N406" s="0"/>
      <c r="O406" s="277" t="s">
        <v>313</v>
      </c>
      <c r="P406" s="306"/>
      <c r="Q406" s="306"/>
      <c r="R406" s="306"/>
      <c r="S406" s="306"/>
      <c r="T406" s="306"/>
      <c r="U406" s="307"/>
      <c r="W406" s="277" t="s">
        <v>314</v>
      </c>
      <c r="X406" s="306"/>
      <c r="Y406" s="306"/>
      <c r="Z406" s="306"/>
      <c r="AA406" s="306"/>
      <c r="AB406" s="306"/>
      <c r="AC406" s="307"/>
      <c r="AD406" s="5"/>
    </row>
    <row r="407" customFormat="false" ht="15" hidden="false" customHeight="false" outlineLevel="0" collapsed="false">
      <c r="N407" s="0"/>
      <c r="O407" s="0"/>
      <c r="P407" s="0"/>
      <c r="Q407" s="0"/>
      <c r="R407" s="0"/>
      <c r="S407" s="0"/>
      <c r="T407" s="0"/>
      <c r="U407" s="0"/>
      <c r="Y407" s="0"/>
      <c r="Z407" s="5"/>
      <c r="AA407" s="5"/>
      <c r="AB407" s="5"/>
      <c r="AC407" s="5"/>
      <c r="AD407" s="5"/>
    </row>
    <row r="408" customFormat="false" ht="15" hidden="false" customHeight="false" outlineLevel="0" collapsed="false">
      <c r="N408" s="0"/>
      <c r="O408" s="0"/>
      <c r="P408" s="0"/>
      <c r="Q408" s="0"/>
      <c r="R408" s="0"/>
      <c r="S408" s="0"/>
      <c r="T408" s="0"/>
      <c r="U408" s="0"/>
      <c r="Y408" s="0"/>
      <c r="Z408" s="5"/>
      <c r="AA408" s="5"/>
      <c r="AB408" s="5"/>
      <c r="AC408" s="5"/>
      <c r="AD408" s="5"/>
    </row>
    <row r="409" customFormat="false" ht="15" hidden="false" customHeight="false" outlineLevel="0" collapsed="false">
      <c r="N409" s="0"/>
      <c r="O409" s="10" t="s">
        <v>315</v>
      </c>
      <c r="P409" s="0"/>
      <c r="Q409" s="0"/>
      <c r="R409" s="0"/>
      <c r="S409" s="0"/>
      <c r="T409" s="0"/>
      <c r="U409" s="0"/>
      <c r="Y409" s="0"/>
      <c r="Z409" s="5"/>
      <c r="AA409" s="5"/>
      <c r="AB409" s="5"/>
      <c r="AC409" s="5"/>
      <c r="AD409" s="5"/>
    </row>
    <row r="410" customFormat="false" ht="15" hidden="false" customHeight="false" outlineLevel="0" collapsed="false">
      <c r="N410" s="0"/>
      <c r="O410" s="0"/>
      <c r="P410" s="0"/>
      <c r="Q410" s="0"/>
      <c r="R410" s="0"/>
      <c r="S410" s="0"/>
      <c r="T410" s="0"/>
      <c r="U410" s="0"/>
      <c r="Y410" s="0"/>
    </row>
    <row r="411" customFormat="false" ht="15" hidden="false" customHeight="false" outlineLevel="0" collapsed="false">
      <c r="N411" s="0"/>
      <c r="O411" s="204"/>
      <c r="P411" s="66" t="n">
        <v>2010</v>
      </c>
      <c r="Q411" s="66"/>
      <c r="R411" s="66" t="n">
        <v>2020</v>
      </c>
      <c r="S411" s="66" t="n">
        <v>2025</v>
      </c>
      <c r="T411" s="66" t="n">
        <v>2030</v>
      </c>
      <c r="U411" s="67" t="n">
        <v>2035</v>
      </c>
      <c r="Y411" s="0"/>
    </row>
    <row r="412" customFormat="false" ht="15" hidden="false" customHeight="false" outlineLevel="0" collapsed="false">
      <c r="N412" s="0"/>
      <c r="O412" s="235" t="s">
        <v>200</v>
      </c>
      <c r="P412" s="236" t="n">
        <v>7.06435941627488</v>
      </c>
      <c r="Q412" s="236"/>
      <c r="R412" s="236" t="n">
        <v>7.315</v>
      </c>
      <c r="S412" s="236" t="n">
        <v>7.4725</v>
      </c>
      <c r="T412" s="236" t="n">
        <v>7.63</v>
      </c>
      <c r="U412" s="237" t="n">
        <v>7.805</v>
      </c>
      <c r="Y412" s="0"/>
    </row>
    <row r="413" customFormat="false" ht="15" hidden="false" customHeight="false" outlineLevel="0" collapsed="false">
      <c r="N413" s="0"/>
      <c r="O413" s="308" t="s">
        <v>316</v>
      </c>
      <c r="P413" s="309"/>
      <c r="Q413" s="309"/>
      <c r="R413" s="309"/>
      <c r="S413" s="309"/>
      <c r="T413" s="309"/>
      <c r="U413" s="310"/>
      <c r="Y413" s="0"/>
    </row>
    <row r="414" customFormat="false" ht="15" hidden="false" customHeight="false" outlineLevel="0" collapsed="false">
      <c r="N414" s="0"/>
      <c r="O414" s="308" t="s">
        <v>317</v>
      </c>
      <c r="P414" s="309"/>
      <c r="Q414" s="309"/>
      <c r="R414" s="309"/>
      <c r="S414" s="309"/>
      <c r="T414" s="309"/>
      <c r="U414" s="310"/>
      <c r="Y414" s="0"/>
    </row>
    <row r="415" customFormat="false" ht="15" hidden="false" customHeight="false" outlineLevel="0" collapsed="false">
      <c r="N415" s="0"/>
      <c r="O415" s="308" t="s">
        <v>318</v>
      </c>
      <c r="P415" s="309"/>
      <c r="Q415" s="309"/>
      <c r="R415" s="309"/>
      <c r="S415" s="309"/>
      <c r="T415" s="309"/>
      <c r="U415" s="310"/>
      <c r="Y415" s="0"/>
    </row>
    <row r="416" customFormat="false" ht="15" hidden="false" customHeight="false" outlineLevel="0" collapsed="false">
      <c r="N416" s="0"/>
      <c r="O416" s="308" t="s">
        <v>319</v>
      </c>
      <c r="P416" s="309"/>
      <c r="Q416" s="309"/>
      <c r="R416" s="309"/>
      <c r="S416" s="309"/>
      <c r="T416" s="309"/>
      <c r="U416" s="310"/>
      <c r="Y416" s="0"/>
    </row>
    <row r="417" customFormat="false" ht="15" hidden="false" customHeight="false" outlineLevel="0" collapsed="false">
      <c r="N417" s="0"/>
      <c r="O417" s="308" t="s">
        <v>320</v>
      </c>
      <c r="P417" s="309"/>
      <c r="Q417" s="309"/>
      <c r="R417" s="309"/>
      <c r="S417" s="309"/>
      <c r="T417" s="309"/>
      <c r="U417" s="310"/>
      <c r="Y417" s="0"/>
    </row>
    <row r="418" customFormat="false" ht="15" hidden="false" customHeight="false" outlineLevel="0" collapsed="false">
      <c r="N418" s="0"/>
      <c r="O418" s="5" t="s">
        <v>302</v>
      </c>
      <c r="P418" s="0"/>
      <c r="Q418" s="0"/>
      <c r="R418" s="0"/>
      <c r="S418" s="0"/>
      <c r="T418" s="0"/>
      <c r="U418" s="0"/>
      <c r="Y418" s="0"/>
    </row>
    <row r="419" customFormat="false" ht="15" hidden="false" customHeight="false" outlineLevel="0" collapsed="false">
      <c r="N419" s="0"/>
      <c r="O419" s="0"/>
      <c r="P419" s="0"/>
      <c r="Q419" s="0"/>
      <c r="R419" s="0"/>
      <c r="S419" s="0"/>
      <c r="T419" s="0"/>
      <c r="U419" s="0"/>
      <c r="Y419" s="0"/>
    </row>
    <row r="420" customFormat="false" ht="15" hidden="false" customHeight="false" outlineLevel="0" collapsed="false">
      <c r="N420" s="0"/>
      <c r="O420" s="0"/>
      <c r="P420" s="0"/>
      <c r="Q420" s="0"/>
      <c r="R420" s="0"/>
      <c r="S420" s="0"/>
      <c r="T420" s="0"/>
      <c r="U420" s="0"/>
      <c r="Y420" s="0"/>
    </row>
    <row r="421" customFormat="false" ht="15" hidden="false" customHeight="false" outlineLevel="0" collapsed="false">
      <c r="N421" s="0"/>
      <c r="O421" s="0"/>
      <c r="P421" s="0"/>
      <c r="Q421" s="0"/>
      <c r="R421" s="0"/>
      <c r="S421" s="0"/>
      <c r="T421" s="0"/>
      <c r="U421" s="0"/>
      <c r="Y421" s="0"/>
    </row>
    <row r="422" customFormat="false" ht="15" hidden="false" customHeight="false" outlineLevel="0" collapsed="false">
      <c r="N422" s="0"/>
      <c r="O422" s="0"/>
      <c r="P422" s="0"/>
      <c r="Q422" s="0"/>
      <c r="R422" s="0"/>
      <c r="S422" s="0"/>
      <c r="T422" s="0"/>
      <c r="U422" s="0"/>
      <c r="Y422" s="0"/>
    </row>
    <row r="423" customFormat="false" ht="15" hidden="false" customHeight="false" outlineLevel="0" collapsed="false">
      <c r="N423" s="0"/>
      <c r="O423" s="311" t="s">
        <v>321</v>
      </c>
      <c r="P423" s="120"/>
      <c r="Q423" s="312"/>
      <c r="R423" s="0"/>
      <c r="S423" s="0"/>
      <c r="T423" s="0"/>
      <c r="U423" s="0"/>
      <c r="Y423" s="0"/>
    </row>
    <row r="424" customFormat="false" ht="15" hidden="false" customHeight="false" outlineLevel="0" collapsed="false">
      <c r="N424" s="0"/>
      <c r="O424" s="0"/>
      <c r="P424" s="0"/>
      <c r="Q424" s="0"/>
      <c r="R424" s="0"/>
      <c r="S424" s="0"/>
      <c r="T424" s="0"/>
      <c r="U424" s="0"/>
      <c r="Y424" s="0"/>
    </row>
    <row r="425" customFormat="false" ht="15" hidden="false" customHeight="false" outlineLevel="0" collapsed="false">
      <c r="N425" s="0"/>
      <c r="O425" s="0"/>
      <c r="P425" s="0"/>
      <c r="Q425" s="0"/>
      <c r="R425" s="0"/>
      <c r="S425" s="0"/>
      <c r="T425" s="0"/>
      <c r="U425" s="0"/>
      <c r="Y425" s="0"/>
    </row>
    <row r="426" customFormat="false" ht="15" hidden="false" customHeight="false" outlineLevel="0" collapsed="false">
      <c r="N426" s="0"/>
      <c r="O426" s="110" t="s">
        <v>322</v>
      </c>
      <c r="P426" s="0"/>
      <c r="Q426" s="0"/>
      <c r="R426" s="0"/>
      <c r="S426" s="0"/>
      <c r="T426" s="0"/>
      <c r="U426" s="0"/>
      <c r="Y426" s="0"/>
    </row>
    <row r="427" customFormat="false" ht="15" hidden="false" customHeight="false" outlineLevel="0" collapsed="false">
      <c r="N427" s="0"/>
      <c r="O427" s="0"/>
      <c r="P427" s="0"/>
      <c r="Q427" s="0"/>
      <c r="R427" s="0"/>
      <c r="S427" s="0"/>
      <c r="T427" s="0"/>
      <c r="U427" s="0"/>
      <c r="Y427" s="0"/>
    </row>
    <row r="428" customFormat="false" ht="15" hidden="false" customHeight="false" outlineLevel="0" collapsed="false">
      <c r="N428" s="0"/>
      <c r="O428" s="204"/>
      <c r="P428" s="66" t="n">
        <v>2010</v>
      </c>
      <c r="Q428" s="66"/>
      <c r="R428" s="66" t="n">
        <v>2020</v>
      </c>
      <c r="S428" s="66" t="n">
        <v>2025</v>
      </c>
      <c r="T428" s="66" t="n">
        <v>2030</v>
      </c>
      <c r="U428" s="67" t="n">
        <v>2035</v>
      </c>
      <c r="Y428" s="0"/>
    </row>
    <row r="429" customFormat="false" ht="15" hidden="false" customHeight="false" outlineLevel="0" collapsed="false">
      <c r="N429" s="0"/>
      <c r="O429" s="313" t="s">
        <v>323</v>
      </c>
      <c r="P429" s="309"/>
      <c r="Q429" s="309"/>
      <c r="R429" s="309"/>
      <c r="S429" s="309"/>
      <c r="T429" s="309"/>
      <c r="U429" s="310"/>
      <c r="Y429" s="0"/>
    </row>
    <row r="430" customFormat="false" ht="15" hidden="false" customHeight="false" outlineLevel="0" collapsed="false">
      <c r="N430" s="0"/>
      <c r="O430" s="313" t="s">
        <v>324</v>
      </c>
      <c r="P430" s="309"/>
      <c r="Q430" s="309"/>
      <c r="R430" s="309"/>
      <c r="S430" s="309"/>
      <c r="T430" s="309"/>
      <c r="U430" s="310"/>
      <c r="Y430" s="0"/>
    </row>
    <row r="431" customFormat="false" ht="15" hidden="false" customHeight="false" outlineLevel="0" collapsed="false">
      <c r="N431" s="0"/>
      <c r="O431" s="313" t="s">
        <v>325</v>
      </c>
      <c r="P431" s="309"/>
      <c r="Q431" s="309"/>
      <c r="R431" s="309"/>
      <c r="S431" s="309"/>
      <c r="T431" s="309"/>
      <c r="U431" s="310"/>
      <c r="Y431" s="0"/>
    </row>
    <row r="432" customFormat="false" ht="15" hidden="false" customHeight="false" outlineLevel="0" collapsed="false">
      <c r="N432" s="0"/>
      <c r="O432" s="313" t="s">
        <v>326</v>
      </c>
      <c r="P432" s="309"/>
      <c r="Q432" s="309"/>
      <c r="R432" s="309"/>
      <c r="S432" s="309"/>
      <c r="T432" s="309"/>
      <c r="U432" s="310"/>
      <c r="Y432" s="5" t="s">
        <v>327</v>
      </c>
    </row>
    <row r="433" customFormat="false" ht="15" hidden="false" customHeight="false" outlineLevel="0" collapsed="false">
      <c r="N433" s="5" t="s">
        <v>328</v>
      </c>
      <c r="O433" s="313" t="s">
        <v>329</v>
      </c>
      <c r="P433" s="309"/>
      <c r="Q433" s="309"/>
      <c r="R433" s="309"/>
      <c r="S433" s="309"/>
      <c r="T433" s="309"/>
      <c r="U433" s="310"/>
      <c r="Y433" s="0"/>
    </row>
    <row r="434" customFormat="false" ht="15" hidden="false" customHeight="false" outlineLevel="0" collapsed="false">
      <c r="O434" s="0"/>
      <c r="P434" s="0"/>
      <c r="Q434" s="0"/>
      <c r="R434" s="0"/>
      <c r="S434" s="0"/>
      <c r="T434" s="0"/>
      <c r="U434" s="0"/>
      <c r="Y434" s="0"/>
    </row>
    <row r="435" customFormat="false" ht="15" hidden="false" customHeight="false" outlineLevel="0" collapsed="false">
      <c r="O435" s="110" t="s">
        <v>185</v>
      </c>
      <c r="P435" s="0"/>
      <c r="Q435" s="0"/>
      <c r="R435" s="0"/>
      <c r="S435" s="0"/>
      <c r="T435" s="0"/>
      <c r="U435" s="0"/>
      <c r="Y435" s="0"/>
    </row>
    <row r="436" customFormat="false" ht="15" hidden="false" customHeight="false" outlineLevel="0" collapsed="false">
      <c r="O436" s="0"/>
      <c r="P436" s="0"/>
      <c r="Q436" s="0"/>
      <c r="R436" s="0"/>
      <c r="S436" s="0"/>
      <c r="T436" s="0"/>
      <c r="U436" s="0"/>
      <c r="Y436" s="0"/>
    </row>
    <row r="437" customFormat="false" ht="15" hidden="false" customHeight="false" outlineLevel="0" collapsed="false">
      <c r="O437" s="204"/>
      <c r="P437" s="66" t="n">
        <v>2010</v>
      </c>
      <c r="Q437" s="66"/>
      <c r="R437" s="66" t="n">
        <v>2020</v>
      </c>
      <c r="S437" s="66" t="n">
        <v>2025</v>
      </c>
      <c r="T437" s="66" t="n">
        <v>2030</v>
      </c>
      <c r="U437" s="67" t="n">
        <v>2035</v>
      </c>
      <c r="Y437" s="0"/>
    </row>
    <row r="438" customFormat="false" ht="15" hidden="false" customHeight="false" outlineLevel="0" collapsed="false">
      <c r="O438" s="313" t="s">
        <v>330</v>
      </c>
      <c r="P438" s="309"/>
      <c r="Q438" s="309"/>
      <c r="R438" s="309"/>
      <c r="S438" s="309"/>
      <c r="T438" s="309"/>
      <c r="U438" s="310"/>
      <c r="Y438" s="0"/>
    </row>
    <row r="439" customFormat="false" ht="15" hidden="false" customHeight="false" outlineLevel="0" collapsed="false">
      <c r="O439" s="313" t="s">
        <v>329</v>
      </c>
      <c r="P439" s="309"/>
      <c r="Q439" s="309"/>
      <c r="R439" s="309"/>
      <c r="S439" s="309"/>
      <c r="T439" s="309"/>
      <c r="U439" s="310"/>
      <c r="Y439" s="0"/>
    </row>
    <row r="440" customFormat="false" ht="15" hidden="false" customHeight="false" outlineLevel="0" collapsed="false">
      <c r="O440" s="313" t="s">
        <v>331</v>
      </c>
      <c r="P440" s="309"/>
      <c r="Q440" s="309"/>
      <c r="R440" s="309"/>
      <c r="S440" s="309"/>
      <c r="T440" s="309"/>
      <c r="U440" s="310"/>
      <c r="Y440" s="5" t="s">
        <v>332</v>
      </c>
    </row>
    <row r="441" customFormat="false" ht="15" hidden="false" customHeight="false" outlineLevel="0" collapsed="false">
      <c r="O441" s="313" t="s">
        <v>333</v>
      </c>
      <c r="P441" s="309"/>
      <c r="Q441" s="309"/>
      <c r="R441" s="309"/>
      <c r="S441" s="309"/>
      <c r="T441" s="309"/>
      <c r="U441" s="310"/>
    </row>
    <row r="442" customFormat="false" ht="15" hidden="false" customHeight="false" outlineLevel="0" collapsed="false">
      <c r="O442" s="313" t="s">
        <v>334</v>
      </c>
      <c r="P442" s="309"/>
      <c r="Q442" s="309"/>
      <c r="R442" s="309"/>
      <c r="S442" s="309"/>
      <c r="T442" s="309"/>
      <c r="U442" s="310"/>
    </row>
    <row r="443" customFormat="false" ht="15" hidden="false" customHeight="false" outlineLevel="0" collapsed="false">
      <c r="O443" s="0"/>
      <c r="P443" s="0"/>
      <c r="Q443" s="0"/>
      <c r="R443" s="0"/>
      <c r="S443" s="0"/>
      <c r="T443" s="0"/>
      <c r="U443" s="0"/>
    </row>
    <row r="444" customFormat="false" ht="15" hidden="false" customHeight="false" outlineLevel="0" collapsed="false">
      <c r="O444" s="110" t="s">
        <v>335</v>
      </c>
      <c r="P444" s="0"/>
      <c r="Q444" s="0"/>
      <c r="R444" s="0"/>
      <c r="S444" s="0"/>
      <c r="T444" s="0"/>
      <c r="U444" s="0"/>
    </row>
    <row r="445" customFormat="false" ht="15" hidden="false" customHeight="false" outlineLevel="0" collapsed="false">
      <c r="O445" s="0"/>
      <c r="P445" s="0"/>
      <c r="Q445" s="0"/>
      <c r="R445" s="0"/>
      <c r="S445" s="0"/>
      <c r="T445" s="0"/>
      <c r="U445" s="0"/>
    </row>
    <row r="446" customFormat="false" ht="15" hidden="false" customHeight="false" outlineLevel="0" collapsed="false">
      <c r="O446" s="204"/>
      <c r="P446" s="66" t="n">
        <v>2010</v>
      </c>
      <c r="Q446" s="66"/>
      <c r="R446" s="66" t="n">
        <v>2020</v>
      </c>
      <c r="S446" s="66" t="n">
        <v>2025</v>
      </c>
      <c r="T446" s="66" t="n">
        <v>2030</v>
      </c>
      <c r="U446" s="67" t="n">
        <v>2035</v>
      </c>
    </row>
    <row r="447" customFormat="false" ht="15" hidden="false" customHeight="false" outlineLevel="0" collapsed="false">
      <c r="O447" s="313" t="s">
        <v>336</v>
      </c>
      <c r="P447" s="309"/>
      <c r="Q447" s="309"/>
      <c r="R447" s="309"/>
      <c r="S447" s="309"/>
      <c r="T447" s="309"/>
      <c r="U447" s="310"/>
    </row>
    <row r="448" customFormat="false" ht="15" hidden="false" customHeight="false" outlineLevel="0" collapsed="false">
      <c r="O448" s="313" t="s">
        <v>337</v>
      </c>
      <c r="P448" s="309"/>
      <c r="Q448" s="309"/>
      <c r="R448" s="309"/>
      <c r="S448" s="309"/>
      <c r="T448" s="309"/>
      <c r="U448" s="310"/>
    </row>
    <row r="449" customFormat="false" ht="15" hidden="false" customHeight="false" outlineLevel="0" collapsed="false">
      <c r="O449" s="313" t="s">
        <v>338</v>
      </c>
      <c r="P449" s="309"/>
      <c r="Q449" s="309"/>
      <c r="R449" s="309"/>
      <c r="S449" s="309"/>
      <c r="T449" s="309"/>
      <c r="U449" s="310"/>
    </row>
    <row r="450" customFormat="false" ht="15.75" hidden="false" customHeight="true" outlineLevel="0" collapsed="false">
      <c r="O450" s="0"/>
      <c r="P450" s="0"/>
      <c r="Q450" s="0"/>
      <c r="R450" s="0"/>
      <c r="S450" s="0"/>
      <c r="T450" s="0"/>
      <c r="U450" s="0"/>
    </row>
    <row r="451" customFormat="false" ht="15" hidden="false" customHeight="false" outlineLevel="0" collapsed="false">
      <c r="O451" s="314"/>
      <c r="P451" s="301"/>
      <c r="Q451" s="301"/>
      <c r="R451" s="301"/>
      <c r="S451" s="301"/>
      <c r="T451" s="301"/>
      <c r="U451" s="301"/>
    </row>
    <row r="452" customFormat="false" ht="15" hidden="false" customHeight="false" outlineLevel="0" collapsed="false">
      <c r="O452" s="0"/>
      <c r="P452" s="0"/>
      <c r="Q452" s="0"/>
      <c r="R452" s="0"/>
      <c r="S452" s="0"/>
      <c r="T452" s="0"/>
      <c r="U452" s="0"/>
    </row>
    <row r="453" customFormat="false" ht="15" hidden="false" customHeight="false" outlineLevel="0" collapsed="false">
      <c r="O453" s="10" t="s">
        <v>202</v>
      </c>
      <c r="P453" s="0"/>
      <c r="Q453" s="0"/>
      <c r="R453" s="0"/>
      <c r="S453" s="0"/>
      <c r="T453" s="0"/>
      <c r="U453" s="0"/>
    </row>
    <row r="454" customFormat="false" ht="15" hidden="false" customHeight="false" outlineLevel="0" collapsed="false">
      <c r="O454" s="0"/>
      <c r="P454" s="0"/>
      <c r="Q454" s="0"/>
      <c r="R454" s="0"/>
      <c r="S454" s="0"/>
      <c r="T454" s="0"/>
      <c r="U454" s="0"/>
    </row>
    <row r="455" customFormat="false" ht="15" hidden="false" customHeight="false" outlineLevel="0" collapsed="false">
      <c r="O455" s="239" t="s">
        <v>69</v>
      </c>
      <c r="P455" s="165" t="n">
        <v>2010</v>
      </c>
      <c r="Q455" s="165"/>
      <c r="R455" s="165" t="n">
        <v>2011</v>
      </c>
      <c r="S455" s="165" t="n">
        <v>2012</v>
      </c>
      <c r="T455" s="165" t="n">
        <v>2013</v>
      </c>
      <c r="U455" s="165" t="n">
        <v>2015</v>
      </c>
    </row>
    <row r="456" customFormat="false" ht="15" hidden="false" customHeight="false" outlineLevel="0" collapsed="false">
      <c r="O456" s="240" t="s">
        <v>203</v>
      </c>
      <c r="P456" s="241" t="s">
        <v>204</v>
      </c>
      <c r="Q456" s="241" t="s">
        <v>204</v>
      </c>
      <c r="R456" s="241"/>
      <c r="S456" s="241" t="s">
        <v>204</v>
      </c>
      <c r="T456" s="241" t="s">
        <v>205</v>
      </c>
      <c r="U456" s="241" t="s">
        <v>205</v>
      </c>
    </row>
    <row r="457" customFormat="false" ht="15" hidden="false" customHeight="false" outlineLevel="0" collapsed="false">
      <c r="O457" s="244" t="s">
        <v>210</v>
      </c>
      <c r="P457" s="100"/>
      <c r="Q457" s="100"/>
      <c r="R457" s="100"/>
      <c r="S457" s="100"/>
      <c r="T457" s="100" t="s">
        <v>211</v>
      </c>
      <c r="U457" s="245" t="s">
        <v>212</v>
      </c>
    </row>
    <row r="458" customFormat="false" ht="15" hidden="false" customHeight="false" outlineLevel="0" collapsed="false">
      <c r="O458" s="244" t="s">
        <v>218</v>
      </c>
      <c r="P458" s="100"/>
      <c r="Q458" s="100"/>
      <c r="R458" s="100"/>
      <c r="S458" s="100"/>
      <c r="T458" s="100" t="s">
        <v>219</v>
      </c>
      <c r="U458" s="100"/>
    </row>
    <row r="459" customFormat="false" ht="15" hidden="false" customHeight="false" outlineLevel="0" collapsed="false">
      <c r="O459" s="244" t="s">
        <v>223</v>
      </c>
      <c r="P459" s="100"/>
      <c r="Q459" s="100"/>
      <c r="R459" s="100"/>
      <c r="S459" s="100"/>
      <c r="T459" s="100" t="s">
        <v>224</v>
      </c>
      <c r="U459" s="245" t="s">
        <v>225</v>
      </c>
    </row>
    <row r="460" customFormat="false" ht="15" hidden="false" customHeight="false" outlineLevel="0" collapsed="false">
      <c r="O460" s="248" t="s">
        <v>229</v>
      </c>
      <c r="P460" s="249" t="s">
        <v>230</v>
      </c>
      <c r="Q460" s="249" t="s">
        <v>231</v>
      </c>
      <c r="R460" s="249"/>
      <c r="S460" s="249" t="s">
        <v>232</v>
      </c>
      <c r="T460" s="249" t="s">
        <v>233</v>
      </c>
      <c r="U460" s="250" t="s">
        <v>233</v>
      </c>
    </row>
    <row r="461" customFormat="false" ht="15" hidden="false" customHeight="false" outlineLevel="0" collapsed="false">
      <c r="O461" s="0"/>
      <c r="P461" s="0"/>
      <c r="Q461" s="0"/>
      <c r="R461" s="0"/>
      <c r="S461" s="0"/>
      <c r="T461" s="0"/>
      <c r="U461" s="0"/>
    </row>
    <row r="462" customFormat="false" ht="15" hidden="false" customHeight="false" outlineLevel="0" collapsed="false">
      <c r="O462" s="0"/>
      <c r="P462" s="0"/>
      <c r="Q462" s="0"/>
      <c r="R462" s="0"/>
      <c r="S462" s="0"/>
      <c r="T462" s="0"/>
      <c r="U462" s="0"/>
    </row>
    <row r="463" customFormat="false" ht="15" hidden="false" customHeight="false" outlineLevel="0" collapsed="false">
      <c r="O463" s="10" t="s">
        <v>239</v>
      </c>
      <c r="P463" s="0"/>
      <c r="Q463" s="0"/>
      <c r="R463" s="0"/>
      <c r="S463" s="0"/>
      <c r="T463" s="0"/>
      <c r="U463" s="0"/>
    </row>
    <row r="464" customFormat="false" ht="15" hidden="false" customHeight="false" outlineLevel="0" collapsed="false">
      <c r="O464" s="0"/>
      <c r="P464" s="0"/>
      <c r="Q464" s="0"/>
      <c r="R464" s="0"/>
      <c r="S464" s="0"/>
      <c r="T464" s="0"/>
      <c r="U464" s="0"/>
    </row>
    <row r="465" customFormat="false" ht="51" hidden="false" customHeight="false" outlineLevel="0" collapsed="false">
      <c r="O465" s="239" t="s">
        <v>240</v>
      </c>
      <c r="P465" s="66"/>
      <c r="Q465" s="315" t="s">
        <v>242</v>
      </c>
      <c r="R465" s="315"/>
      <c r="S465" s="315"/>
      <c r="T465" s="315"/>
      <c r="U465" s="67"/>
    </row>
    <row r="466" customFormat="false" ht="15" hidden="false" customHeight="false" outlineLevel="0" collapsed="false">
      <c r="O466" s="253"/>
      <c r="P466" s="254"/>
      <c r="Q466" s="255" t="n">
        <v>2015</v>
      </c>
      <c r="R466" s="255" t="n">
        <v>2020</v>
      </c>
      <c r="S466" s="255" t="n">
        <v>2025</v>
      </c>
      <c r="T466" s="255" t="n">
        <v>2030</v>
      </c>
      <c r="U466" s="256" t="n">
        <v>2035</v>
      </c>
    </row>
    <row r="467" customFormat="false" ht="15" hidden="false" customHeight="false" outlineLevel="0" collapsed="false">
      <c r="O467" s="257" t="s">
        <v>245</v>
      </c>
      <c r="P467" s="102"/>
      <c r="Q467" s="316" t="n">
        <f aca="false">'Détail Transport'!E70*1000</f>
        <v>996.448530850583</v>
      </c>
      <c r="R467" s="316" t="n">
        <f aca="false">'Détail Transport'!F70*1000</f>
        <v>997.60789791322</v>
      </c>
      <c r="S467" s="316" t="n">
        <f aca="false">'Détail Transport'!G70*1000</f>
        <v>1021.71073404892</v>
      </c>
      <c r="T467" s="316" t="n">
        <f aca="false">'Détail Transport'!H70*1000</f>
        <v>1050.0221436603</v>
      </c>
      <c r="U467" s="317" t="n">
        <f aca="false">'Détail Transport'!I70*1000</f>
        <v>1085.98168282583</v>
      </c>
    </row>
    <row r="468" customFormat="false" ht="15" hidden="false" customHeight="false" outlineLevel="0" collapsed="false">
      <c r="O468" s="257" t="s">
        <v>246</v>
      </c>
      <c r="P468" s="102"/>
      <c r="Q468" s="316" t="n">
        <f aca="false">'Détail Transport'!E71*1000</f>
        <v>483.857142857143</v>
      </c>
      <c r="R468" s="316" t="n">
        <f aca="false">'Détail Transport'!F71*1000</f>
        <v>483.857142857143</v>
      </c>
      <c r="S468" s="316" t="n">
        <f aca="false">'Détail Transport'!G71*1000</f>
        <v>483.857142857143</v>
      </c>
      <c r="T468" s="316" t="n">
        <f aca="false">'Détail Transport'!H71*1000</f>
        <v>483.857142857143</v>
      </c>
      <c r="U468" s="317" t="n">
        <f aca="false">'Détail Transport'!I71*1000</f>
        <v>483.857142857143</v>
      </c>
    </row>
    <row r="469" customFormat="false" ht="15" hidden="false" customHeight="false" outlineLevel="0" collapsed="false">
      <c r="O469" s="261" t="s">
        <v>247</v>
      </c>
      <c r="P469" s="241"/>
      <c r="Q469" s="262" t="n">
        <v>5860</v>
      </c>
      <c r="R469" s="262" t="n">
        <f aca="false">D171</f>
        <v>6786</v>
      </c>
      <c r="S469" s="262" t="n">
        <f aca="false">E171</f>
        <v>7604</v>
      </c>
      <c r="T469" s="262" t="n">
        <f aca="false">F171</f>
        <v>8545</v>
      </c>
      <c r="U469" s="263" t="n">
        <f aca="false">G171</f>
        <v>9625</v>
      </c>
    </row>
    <row r="470" customFormat="false" ht="15" hidden="false" customHeight="false" outlineLevel="0" collapsed="false">
      <c r="O470" s="264" t="s">
        <v>248</v>
      </c>
      <c r="P470" s="100"/>
      <c r="Q470" s="265" t="n">
        <v>2026</v>
      </c>
      <c r="R470" s="265" t="n">
        <f aca="false">D172</f>
        <v>2176</v>
      </c>
      <c r="S470" s="265" t="n">
        <f aca="false">E172</f>
        <v>2256</v>
      </c>
      <c r="T470" s="265" t="n">
        <f aca="false">F172</f>
        <v>2339</v>
      </c>
      <c r="U470" s="266" t="n">
        <f aca="false">G172</f>
        <v>2424</v>
      </c>
    </row>
    <row r="471" customFormat="false" ht="15" hidden="false" customHeight="false" outlineLevel="0" collapsed="false">
      <c r="O471" s="267" t="s">
        <v>249</v>
      </c>
      <c r="P471" s="249"/>
      <c r="Q471" s="268" t="n">
        <v>3834</v>
      </c>
      <c r="R471" s="268" t="n">
        <f aca="false">D173</f>
        <v>4609</v>
      </c>
      <c r="S471" s="268" t="n">
        <f aca="false">E173</f>
        <v>5348</v>
      </c>
      <c r="T471" s="268" t="n">
        <f aca="false">F173</f>
        <v>6206</v>
      </c>
      <c r="U471" s="269" t="n">
        <f aca="false">G173</f>
        <v>7201</v>
      </c>
    </row>
    <row r="472" customFormat="false" ht="15" hidden="false" customHeight="false" outlineLevel="0" collapsed="false">
      <c r="O472" s="257" t="s">
        <v>250</v>
      </c>
      <c r="P472" s="270"/>
      <c r="Q472" s="271" t="n">
        <v>7238</v>
      </c>
      <c r="R472" s="271" t="n">
        <f aca="false">D174</f>
        <v>8232</v>
      </c>
      <c r="S472" s="271" t="n">
        <f aca="false">E174</f>
        <v>9134</v>
      </c>
      <c r="T472" s="271" t="n">
        <f aca="false">F174</f>
        <v>10158</v>
      </c>
      <c r="U472" s="272" t="n">
        <f aca="false">G174</f>
        <v>11368</v>
      </c>
    </row>
    <row r="473" customFormat="false" ht="15" hidden="false" customHeight="false" outlineLevel="0" collapsed="false">
      <c r="O473" s="0"/>
    </row>
    <row r="474" customFormat="false" ht="15" hidden="false" customHeight="false" outlineLevel="0" collapsed="false">
      <c r="O474" s="0"/>
    </row>
    <row r="475" customFormat="false" ht="15" hidden="false" customHeight="false" outlineLevel="0" collapsed="false">
      <c r="O475" s="0"/>
    </row>
    <row r="476" customFormat="false" ht="15" hidden="false" customHeight="false" outlineLevel="0" collapsed="false">
      <c r="O476" s="0"/>
    </row>
    <row r="477" customFormat="false" ht="15" hidden="false" customHeight="false" outlineLevel="0" collapsed="false">
      <c r="O477" s="0"/>
    </row>
    <row r="478" customFormat="false" ht="15" hidden="false" customHeight="false" outlineLevel="0" collapsed="false">
      <c r="O478" s="0"/>
    </row>
    <row r="479" customFormat="false" ht="15" hidden="false" customHeight="false" outlineLevel="0" collapsed="false">
      <c r="O479" s="0"/>
    </row>
    <row r="480" customFormat="false" ht="15" hidden="false" customHeight="false" outlineLevel="0" collapsed="false">
      <c r="O480" s="0"/>
    </row>
    <row r="481" customFormat="false" ht="15.75" hidden="false" customHeight="false" outlineLevel="0" collapsed="false">
      <c r="O481" s="318" t="s">
        <v>339</v>
      </c>
    </row>
    <row r="482" customFormat="false" ht="15.75" hidden="false" customHeight="false" outlineLevel="0" collapsed="false">
      <c r="O482" s="319" t="s">
        <v>340</v>
      </c>
    </row>
    <row r="483" customFormat="false" ht="15.75" hidden="false" customHeight="false" outlineLevel="0" collapsed="false">
      <c r="O483" s="319" t="s">
        <v>341</v>
      </c>
    </row>
    <row r="484" customFormat="false" ht="15.75" hidden="false" customHeight="false" outlineLevel="0" collapsed="false">
      <c r="O484" s="319" t="s">
        <v>342</v>
      </c>
    </row>
    <row r="485" customFormat="false" ht="15.75" hidden="false" customHeight="false" outlineLevel="0" collapsed="false">
      <c r="O485" s="319" t="s">
        <v>343</v>
      </c>
    </row>
    <row r="486" customFormat="false" ht="15.75" hidden="false" customHeight="false" outlineLevel="0" collapsed="false">
      <c r="O486" s="319" t="s">
        <v>344</v>
      </c>
    </row>
    <row r="487" customFormat="false" ht="15.75" hidden="false" customHeight="false" outlineLevel="0" collapsed="false">
      <c r="O487" s="319" t="s">
        <v>345</v>
      </c>
    </row>
    <row r="488" customFormat="false" ht="15.75" hidden="false" customHeight="false" outlineLevel="0" collapsed="false">
      <c r="O488" s="319" t="s">
        <v>346</v>
      </c>
    </row>
    <row r="489" customFormat="false" ht="15.75" hidden="false" customHeight="false" outlineLevel="0" collapsed="false">
      <c r="O489" s="319" t="s">
        <v>347</v>
      </c>
    </row>
    <row r="490" customFormat="false" ht="15.75" hidden="false" customHeight="false" outlineLevel="0" collapsed="false">
      <c r="O490" s="319" t="s">
        <v>348</v>
      </c>
    </row>
    <row r="491" customFormat="false" ht="15.75" hidden="false" customHeight="false" outlineLevel="0" collapsed="false">
      <c r="O491" s="319" t="s">
        <v>349</v>
      </c>
    </row>
    <row r="492" customFormat="false" ht="15.75" hidden="false" customHeight="false" outlineLevel="0" collapsed="false">
      <c r="O492" s="319" t="s">
        <v>350</v>
      </c>
    </row>
    <row r="493" customFormat="false" ht="15.75" hidden="false" customHeight="false" outlineLevel="0" collapsed="false">
      <c r="O493" s="319" t="s">
        <v>351</v>
      </c>
    </row>
    <row r="494" customFormat="false" ht="15.75" hidden="false" customHeight="false" outlineLevel="0" collapsed="false">
      <c r="O494" s="319" t="s">
        <v>352</v>
      </c>
    </row>
    <row r="495" customFormat="false" ht="15.75" hidden="false" customHeight="false" outlineLevel="0" collapsed="false">
      <c r="O495" s="319" t="s">
        <v>353</v>
      </c>
    </row>
    <row r="496" customFormat="false" ht="15.75" hidden="false" customHeight="false" outlineLevel="0" collapsed="false">
      <c r="O496" s="319" t="s">
        <v>354</v>
      </c>
    </row>
    <row r="497" customFormat="false" ht="15.75" hidden="false" customHeight="false" outlineLevel="0" collapsed="false">
      <c r="O497" s="319" t="s">
        <v>355</v>
      </c>
    </row>
    <row r="498" customFormat="false" ht="15.75" hidden="false" customHeight="false" outlineLevel="0" collapsed="false">
      <c r="O498" s="319" t="s">
        <v>356</v>
      </c>
    </row>
    <row r="499" customFormat="false" ht="15.75" hidden="false" customHeight="false" outlineLevel="0" collapsed="false">
      <c r="O499" s="319" t="s">
        <v>357</v>
      </c>
    </row>
    <row r="500" customFormat="false" ht="15.75" hidden="false" customHeight="false" outlineLevel="0" collapsed="false">
      <c r="O500" s="319" t="s">
        <v>358</v>
      </c>
    </row>
    <row r="501" customFormat="false" ht="15.75" hidden="false" customHeight="false" outlineLevel="0" collapsed="false">
      <c r="O501" s="319" t="s">
        <v>359</v>
      </c>
    </row>
  </sheetData>
  <mergeCells count="12">
    <mergeCell ref="A4:I4"/>
    <mergeCell ref="O4:W4"/>
    <mergeCell ref="X4:Y4"/>
    <mergeCell ref="J18:M24"/>
    <mergeCell ref="B156:C156"/>
    <mergeCell ref="C157:D157"/>
    <mergeCell ref="C158:D158"/>
    <mergeCell ref="C159:D159"/>
    <mergeCell ref="C160:D160"/>
    <mergeCell ref="C161:D161"/>
    <mergeCell ref="A167:A168"/>
    <mergeCell ref="C167:G16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1:17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K10" activeCellId="1" sqref="AF33:AF34 K10"/>
    </sheetView>
  </sheetViews>
  <sheetFormatPr defaultRowHeight="15"/>
  <cols>
    <col collapsed="false" hidden="false" max="1" min="1" style="5" width="11.5714285714286"/>
    <col collapsed="false" hidden="false" max="2" min="2" style="5" width="24.8571428571429"/>
    <col collapsed="false" hidden="false" max="3" min="3" style="5" width="19.1428571428571"/>
    <col collapsed="false" hidden="false" max="8" min="4" style="5" width="10.4234693877551"/>
    <col collapsed="false" hidden="false" max="1025" min="9" style="5" width="11.5714285714286"/>
  </cols>
  <sheetData>
    <row r="1" customFormat="false" ht="15" hidden="false" customHeight="false" outlineLevel="0" collapsed="false">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75" hidden="false" customHeight="false" outlineLevel="0" collapsed="false">
      <c r="A2" s="320" t="s">
        <v>360</v>
      </c>
      <c r="B2" s="320"/>
      <c r="C2" s="320"/>
      <c r="D2" s="320"/>
      <c r="E2" s="320"/>
      <c r="F2" s="320"/>
      <c r="G2" s="320"/>
      <c r="H2" s="320"/>
      <c r="I2" s="320"/>
      <c r="J2" s="320"/>
      <c r="K2" s="320"/>
      <c r="L2" s="320"/>
      <c r="M2" s="320"/>
      <c r="N2" s="320"/>
      <c r="O2" s="320"/>
      <c r="P2" s="320"/>
      <c r="Q2" s="320"/>
      <c r="R2" s="321"/>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10" t="s">
        <v>138</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6" customFormat="false" ht="15" hidden="false" customHeight="false" outlineLevel="0" collapsed="false">
      <c r="A6" s="0"/>
      <c r="B6" s="0"/>
      <c r="C6" s="0"/>
      <c r="D6" s="65" t="n">
        <v>2015</v>
      </c>
      <c r="E6" s="65" t="n">
        <v>2020</v>
      </c>
      <c r="F6" s="65" t="n">
        <v>2025</v>
      </c>
      <c r="G6" s="65" t="n">
        <v>2030</v>
      </c>
      <c r="H6" s="322" t="n">
        <v>2035</v>
      </c>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0"/>
      <c r="B7" s="0"/>
      <c r="C7" s="0"/>
      <c r="D7" s="4"/>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0"/>
      <c r="B8" s="69" t="s">
        <v>122</v>
      </c>
      <c r="C8" s="70" t="s">
        <v>361</v>
      </c>
      <c r="D8" s="70" t="n">
        <v>32.9</v>
      </c>
      <c r="E8" s="70" t="n">
        <v>33.7</v>
      </c>
      <c r="F8" s="70" t="n">
        <v>34.4</v>
      </c>
      <c r="G8" s="70" t="n">
        <v>35.2</v>
      </c>
      <c r="H8" s="71" t="n">
        <v>35.9</v>
      </c>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0"/>
      <c r="B9" s="323"/>
      <c r="C9" s="324" t="s">
        <v>362</v>
      </c>
      <c r="D9" s="324"/>
      <c r="E9" s="325" t="n">
        <f aca="false">E8/D8</f>
        <v>1.02431610942249</v>
      </c>
      <c r="F9" s="325" t="n">
        <f aca="false">F8/E8</f>
        <v>1.02077151335312</v>
      </c>
      <c r="G9" s="325" t="n">
        <f aca="false">G8/F8</f>
        <v>1.02325581395349</v>
      </c>
      <c r="H9" s="326" t="n">
        <f aca="false">H8/G8</f>
        <v>1.01988636363636</v>
      </c>
      <c r="I9" s="0"/>
      <c r="J9" s="0"/>
      <c r="K9" s="58"/>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0"/>
      <c r="B10" s="0"/>
      <c r="C10" s="0"/>
      <c r="D10" s="4"/>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0"/>
      <c r="B11" s="86" t="s">
        <v>126</v>
      </c>
      <c r="C11" s="324" t="s">
        <v>361</v>
      </c>
      <c r="D11" s="324" t="n">
        <v>2.35</v>
      </c>
      <c r="E11" s="324" t="n">
        <v>2.38</v>
      </c>
      <c r="F11" s="324" t="n">
        <v>2.18</v>
      </c>
      <c r="G11" s="324" t="n">
        <v>2.06</v>
      </c>
      <c r="H11" s="327" t="n">
        <v>1.95</v>
      </c>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0"/>
      <c r="B12" s="323"/>
      <c r="C12" s="324" t="s">
        <v>362</v>
      </c>
      <c r="D12" s="324"/>
      <c r="E12" s="325" t="n">
        <f aca="false">E11/D11</f>
        <v>1.01276595744681</v>
      </c>
      <c r="F12" s="325" t="n">
        <f aca="false">F11/E11</f>
        <v>0.915966386554622</v>
      </c>
      <c r="G12" s="325" t="n">
        <f aca="false">G11/F11</f>
        <v>0.944954128440367</v>
      </c>
      <c r="H12" s="326" t="n">
        <f aca="false">H11/G11</f>
        <v>0.946601941747573</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0"/>
      <c r="B13" s="0"/>
      <c r="C13" s="0"/>
      <c r="D13" s="0"/>
      <c r="E13" s="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8" customFormat="false" ht="15" hidden="false" customHeight="false" outlineLevel="0" collapsed="false">
      <c r="A18" s="0"/>
      <c r="B18" s="58" t="s">
        <v>363</v>
      </c>
      <c r="C18" s="58" t="s">
        <v>364</v>
      </c>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20" customFormat="false" ht="15" hidden="false" customHeight="false" outlineLevel="0" collapsed="false">
      <c r="A20" s="0"/>
      <c r="B20" s="10" t="s">
        <v>365</v>
      </c>
      <c r="C20" s="4"/>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0"/>
      <c r="B21" s="0"/>
      <c r="C21" s="0"/>
      <c r="D21" s="4"/>
      <c r="E21" s="0"/>
      <c r="F21" s="0"/>
      <c r="G21" s="0"/>
      <c r="H21" s="0"/>
      <c r="I21" s="0"/>
      <c r="J21" s="4" t="s">
        <v>366</v>
      </c>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false" outlineLevel="0" collapsed="false">
      <c r="A22" s="0"/>
      <c r="B22" s="5" t="s">
        <v>367</v>
      </c>
      <c r="C22" s="0"/>
      <c r="D22" s="65" t="n">
        <v>2015</v>
      </c>
      <c r="E22" s="65" t="n">
        <v>2020</v>
      </c>
      <c r="F22" s="65" t="n">
        <v>2025</v>
      </c>
      <c r="G22" s="65" t="n">
        <v>2030</v>
      </c>
      <c r="H22" s="322" t="n">
        <v>2035</v>
      </c>
      <c r="I22" s="0"/>
      <c r="J22" s="65" t="n">
        <v>2015</v>
      </c>
      <c r="K22" s="65" t="n">
        <v>2020</v>
      </c>
      <c r="L22" s="65" t="n">
        <v>2025</v>
      </c>
      <c r="M22" s="65" t="n">
        <v>2030</v>
      </c>
      <c r="N22" s="322" t="n">
        <v>2035</v>
      </c>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false" outlineLevel="0" collapsed="false">
      <c r="A23" s="0"/>
      <c r="B23" s="69" t="s">
        <v>131</v>
      </c>
      <c r="C23" s="70"/>
      <c r="D23" s="328" t="n">
        <v>0.604973662038439</v>
      </c>
      <c r="E23" s="329" t="n">
        <v>0.396177984557969</v>
      </c>
      <c r="F23" s="329" t="n">
        <v>0.411156810918282</v>
      </c>
      <c r="G23" s="329" t="n">
        <v>0.426275202945661</v>
      </c>
      <c r="H23" s="330" t="n">
        <v>0.425972042001682</v>
      </c>
      <c r="I23" s="0"/>
      <c r="J23" s="331" t="n">
        <f aca="false">D23*(1-Transport!Q$30)</f>
        <v>0.603582222615751</v>
      </c>
      <c r="K23" s="332" t="n">
        <f aca="false">E23*(1-Transport!R$30)</f>
        <v>0.394989450604295</v>
      </c>
      <c r="L23" s="332" t="n">
        <f aca="false">F23*(1-Transport!S$30)</f>
        <v>0.409923340485527</v>
      </c>
      <c r="M23" s="332" t="n">
        <f aca="false">G23*(1-Transport!T$30)</f>
        <v>0.424996377336824</v>
      </c>
      <c r="N23" s="333" t="n">
        <f aca="false">H23*(1-Transport!U$30)</f>
        <v>0.424694125875677</v>
      </c>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false" outlineLevel="0" collapsed="false">
      <c r="A24" s="0"/>
      <c r="B24" s="323" t="s">
        <v>130</v>
      </c>
      <c r="C24" s="329"/>
      <c r="D24" s="329" t="n">
        <v>0.380750689206365</v>
      </c>
      <c r="E24" s="329" t="n">
        <v>0.560778949035018</v>
      </c>
      <c r="F24" s="329" t="n">
        <v>0.495855316330827</v>
      </c>
      <c r="G24" s="329" t="n">
        <v>0.411807238632827</v>
      </c>
      <c r="H24" s="330" t="n">
        <v>0.324306239785988</v>
      </c>
      <c r="I24" s="0"/>
      <c r="J24" s="331" t="n">
        <f aca="false">D24*(1-Transport!Q$30)</f>
        <v>0.37987496262119</v>
      </c>
      <c r="K24" s="332" t="n">
        <f aca="false">E24*(1-Transport!R$30)</f>
        <v>0.559096612187913</v>
      </c>
      <c r="L24" s="332" t="n">
        <f aca="false">F24*(1-Transport!S$30)</f>
        <v>0.494367750381835</v>
      </c>
      <c r="M24" s="332" t="n">
        <f aca="false">G24*(1-Transport!T$30)</f>
        <v>0.410571816916929</v>
      </c>
      <c r="N24" s="333" t="n">
        <f aca="false">H24*(1-Transport!U$30)</f>
        <v>0.32333332106663</v>
      </c>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0"/>
      <c r="B25" s="323" t="s">
        <v>261</v>
      </c>
      <c r="C25" s="329"/>
      <c r="D25" s="329" t="n">
        <v>0.0107067365663972</v>
      </c>
      <c r="E25" s="329" t="n">
        <v>0.0322822998052601</v>
      </c>
      <c r="F25" s="329" t="n">
        <v>0.0697409045631683</v>
      </c>
      <c r="G25" s="329" t="n">
        <v>0.121438168816135</v>
      </c>
      <c r="H25" s="330" t="n">
        <v>0.186872912418053</v>
      </c>
      <c r="I25" s="0"/>
      <c r="J25" s="331" t="n">
        <f aca="false">D25*(1-Transport!Q$30)</f>
        <v>0.0106821110722945</v>
      </c>
      <c r="K25" s="332" t="n">
        <f aca="false">E25*(1-Transport!R$30)</f>
        <v>0.0321854529058443</v>
      </c>
      <c r="L25" s="332" t="n">
        <f aca="false">F25*(1-Transport!S$30)</f>
        <v>0.0695316818494788</v>
      </c>
      <c r="M25" s="332" t="n">
        <f aca="false">G25*(1-Transport!T$30)</f>
        <v>0.121073854309687</v>
      </c>
      <c r="N25" s="333" t="n">
        <f aca="false">H25*(1-Transport!U$30)</f>
        <v>0.186312293680799</v>
      </c>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0"/>
      <c r="B26" s="323" t="s">
        <v>368</v>
      </c>
      <c r="C26" s="329"/>
      <c r="D26" s="329" t="n">
        <v>0.00356891218879908</v>
      </c>
      <c r="E26" s="329" t="n">
        <v>0.0107607666017534</v>
      </c>
      <c r="F26" s="329" t="n">
        <v>0.0232469681877228</v>
      </c>
      <c r="G26" s="329" t="n">
        <v>0.0404793896053783</v>
      </c>
      <c r="H26" s="330" t="n">
        <v>0.0622909708060178</v>
      </c>
      <c r="I26" s="0"/>
      <c r="J26" s="331" t="n">
        <f aca="false">D26*(1-Transport!Q$30)</f>
        <v>0.00356070369076484</v>
      </c>
      <c r="K26" s="332" t="n">
        <f aca="false">E26*(1-Transport!R$30)</f>
        <v>0.0107284843019481</v>
      </c>
      <c r="L26" s="332" t="n">
        <f aca="false">F26*(1-Transport!S$30)</f>
        <v>0.0231772272831596</v>
      </c>
      <c r="M26" s="332" t="n">
        <f aca="false">G26*(1-Transport!T$30)</f>
        <v>0.0403579514365622</v>
      </c>
      <c r="N26" s="333" t="n">
        <f aca="false">H26*(1-Transport!U$30)</f>
        <v>0.0621040978935997</v>
      </c>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0"/>
      <c r="B27" s="0"/>
      <c r="C27" s="0"/>
      <c r="D27" s="334" t="n">
        <f aca="false">SUM(D23:D26)</f>
        <v>1</v>
      </c>
      <c r="E27" s="334" t="n">
        <f aca="false">SUM(E23:E26)</f>
        <v>1</v>
      </c>
      <c r="F27" s="334" t="n">
        <f aca="false">SUM(F23:F26)</f>
        <v>1</v>
      </c>
      <c r="G27" s="334" t="n">
        <f aca="false">SUM(G23:G26)</f>
        <v>1</v>
      </c>
      <c r="H27" s="334" t="n">
        <f aca="false">SUM(H23:H26)</f>
        <v>0.999442165011741</v>
      </c>
      <c r="I27" s="0"/>
      <c r="J27" s="334" t="n">
        <f aca="false">SUM(J23:J26)</f>
        <v>0.9977</v>
      </c>
      <c r="K27" s="334" t="n">
        <f aca="false">SUM(K23:K26)</f>
        <v>0.997</v>
      </c>
      <c r="L27" s="334" t="n">
        <f aca="false">SUM(L23:L26)</f>
        <v>0.997</v>
      </c>
      <c r="M27" s="334" t="n">
        <f aca="false">SUM(M23:M26)</f>
        <v>0.997000000000001</v>
      </c>
      <c r="N27" s="334" t="n">
        <f aca="false">SUM(N23:N26)</f>
        <v>0.996443838516706</v>
      </c>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0"/>
      <c r="B28" s="0"/>
      <c r="C28" s="4"/>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0"/>
      <c r="B29" s="58" t="s">
        <v>363</v>
      </c>
      <c r="C29" s="58"/>
      <c r="D29" s="58" t="s">
        <v>369</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0"/>
      <c r="B30" s="58"/>
      <c r="C30" s="58"/>
      <c r="D30" s="58" t="s">
        <v>370</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 hidden="false" customHeight="false" outlineLevel="0" collapsed="false">
      <c r="A31" s="0"/>
      <c r="B31" s="58"/>
      <c r="C31" s="58"/>
      <c r="D31" s="58" t="s">
        <v>371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4" customFormat="false" ht="15" hidden="false" customHeight="false" outlineLevel="0" collapsed="false">
      <c r="A34" s="0"/>
      <c r="B34" s="10" t="s">
        <v>372</v>
      </c>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0"/>
      <c r="B35" s="0"/>
      <c r="C35" s="4"/>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 hidden="false" customHeight="false" outlineLevel="0" collapsed="false">
      <c r="A36" s="0"/>
      <c r="B36" s="5" t="s">
        <v>373</v>
      </c>
      <c r="C36" s="0"/>
      <c r="D36" s="65" t="n">
        <v>2015</v>
      </c>
      <c r="E36" s="65" t="n">
        <v>2020</v>
      </c>
      <c r="F36" s="65" t="n">
        <v>2025</v>
      </c>
      <c r="G36" s="65" t="n">
        <v>2030</v>
      </c>
      <c r="H36" s="322" t="n">
        <v>2035</v>
      </c>
      <c r="I36" s="0"/>
      <c r="J36" s="58" t="s">
        <v>363</v>
      </c>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0"/>
      <c r="B37" s="69" t="s">
        <v>168</v>
      </c>
      <c r="C37" s="70"/>
      <c r="D37" s="72" t="n">
        <v>5.35326356157486</v>
      </c>
      <c r="E37" s="335" t="n">
        <v>4.85442264724148</v>
      </c>
      <c r="F37" s="335" t="n">
        <v>4.72</v>
      </c>
      <c r="G37" s="335" t="n">
        <v>4.63</v>
      </c>
      <c r="H37" s="336" t="n">
        <v>4.52</v>
      </c>
      <c r="I37" s="0"/>
      <c r="J37" s="58" t="s">
        <v>374</v>
      </c>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0"/>
      <c r="B38" s="69" t="s">
        <v>362</v>
      </c>
      <c r="C38" s="70"/>
      <c r="D38" s="70"/>
      <c r="E38" s="329" t="n">
        <f aca="false">E37/D37</f>
        <v>0.906815551187503</v>
      </c>
      <c r="F38" s="329" t="n">
        <f aca="false">F37/E37</f>
        <v>0.972309241075689</v>
      </c>
      <c r="G38" s="329" t="n">
        <f aca="false">G37/F37</f>
        <v>0.98093220338983</v>
      </c>
      <c r="H38" s="330" t="n">
        <f aca="false">H37/G37</f>
        <v>0.976241900647948</v>
      </c>
      <c r="I38" s="0"/>
      <c r="J38" s="58" t="s">
        <v>375</v>
      </c>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0"/>
      <c r="B39" s="0"/>
      <c r="C39" s="0"/>
      <c r="D39" s="337"/>
      <c r="E39" s="337"/>
      <c r="F39" s="0"/>
      <c r="G39" s="0"/>
      <c r="H39" s="0"/>
      <c r="I39" s="0"/>
      <c r="J39" s="58" t="s">
        <v>376</v>
      </c>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0"/>
      <c r="B40" s="69" t="s">
        <v>167</v>
      </c>
      <c r="C40" s="70"/>
      <c r="D40" s="72" t="n">
        <v>6.22124054324371</v>
      </c>
      <c r="E40" s="335" t="n">
        <v>5.42090236985442</v>
      </c>
      <c r="F40" s="335" t="n">
        <v>5.36</v>
      </c>
      <c r="G40" s="335" t="n">
        <v>5.32</v>
      </c>
      <c r="H40" s="336" t="n">
        <v>5.25</v>
      </c>
      <c r="I40" s="0"/>
      <c r="J40" s="58" t="s">
        <v>377</v>
      </c>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 hidden="false" customHeight="false" outlineLevel="0" collapsed="false">
      <c r="A41" s="0"/>
      <c r="B41" s="69" t="s">
        <v>362</v>
      </c>
      <c r="C41" s="70"/>
      <c r="D41" s="70"/>
      <c r="E41" s="329" t="n">
        <f aca="false">E40/D40</f>
        <v>0.871353925663835</v>
      </c>
      <c r="F41" s="329" t="n">
        <f aca="false">F40/E40</f>
        <v>0.988765270853595</v>
      </c>
      <c r="G41" s="329" t="n">
        <f aca="false">G40/F40</f>
        <v>0.992537313432836</v>
      </c>
      <c r="H41" s="330" t="n">
        <f aca="false">H40/G40</f>
        <v>0.986842105263158</v>
      </c>
      <c r="I41" s="0"/>
      <c r="J41" s="58"/>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0"/>
      <c r="B42" s="0"/>
      <c r="C42" s="4"/>
      <c r="D42" s="0"/>
      <c r="E42" s="0"/>
      <c r="F42" s="0"/>
      <c r="G42" s="0"/>
      <c r="H42" s="0"/>
      <c r="I42" s="0"/>
      <c r="J42" s="58" t="s">
        <v>378</v>
      </c>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 hidden="false" customHeight="false" outlineLevel="0" collapsed="false">
      <c r="A43" s="0"/>
      <c r="B43" s="0"/>
      <c r="C43" s="4"/>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5" hidden="false" customHeight="false" outlineLevel="0" collapsed="false">
      <c r="A44" s="0"/>
      <c r="B44" s="10" t="s">
        <v>313</v>
      </c>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6" customFormat="false" ht="15" hidden="false" customHeight="false" outlineLevel="0" collapsed="false">
      <c r="A46" s="0"/>
      <c r="B46" s="5" t="s">
        <v>361</v>
      </c>
      <c r="C46" s="0"/>
      <c r="D46" s="65" t="n">
        <v>2015</v>
      </c>
      <c r="E46" s="65" t="n">
        <v>2020</v>
      </c>
      <c r="F46" s="65" t="n">
        <v>2025</v>
      </c>
      <c r="G46" s="65" t="n">
        <v>2030</v>
      </c>
      <c r="H46" s="322" t="n">
        <v>2035</v>
      </c>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5" hidden="false" customHeight="false" outlineLevel="0" collapsed="false">
      <c r="A47" s="0"/>
      <c r="B47" s="69" t="s">
        <v>379</v>
      </c>
      <c r="C47" s="70"/>
      <c r="D47" s="233" t="n">
        <f aca="false">(E98+E102+E107)*1000/(Transport!R18+Transport!R19)</f>
        <v>14610.6658101326</v>
      </c>
      <c r="E47" s="233" t="n">
        <f aca="false">(F98+F102+F107)*1000/(Transport!S18+Transport!S19)</f>
        <v>14479.818355818</v>
      </c>
      <c r="F47" s="233" t="n">
        <f aca="false">(G98+G102+G107)*1000/(Transport!T18+Transport!T19)</f>
        <v>14411.1391243993</v>
      </c>
      <c r="G47" s="233" t="n">
        <f aca="false">(H98+H102+H107)*1000/(Transport!U18+Transport!U19)</f>
        <v>14436.103536351</v>
      </c>
      <c r="H47" s="233" t="n">
        <f aca="false">(I98+I102+I107)*1000/(Transport!V18+Transport!V19)</f>
        <v>14830.2898376483</v>
      </c>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5" hidden="false" customHeight="false" outlineLevel="0" collapsed="false">
      <c r="A48" s="0"/>
      <c r="B48" s="69" t="s">
        <v>362</v>
      </c>
      <c r="C48" s="70"/>
      <c r="D48" s="233"/>
      <c r="E48" s="328" t="n">
        <f aca="false">E47/D47</f>
        <v>0.991044387982383</v>
      </c>
      <c r="F48" s="328" t="n">
        <f aca="false">F47/E47</f>
        <v>0.995256899656403</v>
      </c>
      <c r="G48" s="328" t="n">
        <f aca="false">G47/F47</f>
        <v>1.0017322996979</v>
      </c>
      <c r="H48" s="338" t="n">
        <f aca="false">H47/G47</f>
        <v>1.02730558840235</v>
      </c>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5" hidden="false" customHeight="false" outlineLevel="0" collapsed="false">
      <c r="A49" s="0"/>
      <c r="B49" s="4"/>
      <c r="C49" s="0"/>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0"/>
      <c r="B50" s="180" t="s">
        <v>380</v>
      </c>
      <c r="C50" s="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0"/>
      <c r="B51" s="4"/>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4" customFormat="false" ht="15.75" hidden="false" customHeight="false" outlineLevel="0" collapsed="false">
      <c r="A54" s="320" t="s">
        <v>190</v>
      </c>
      <c r="B54" s="320"/>
      <c r="C54" s="320"/>
      <c r="D54" s="320"/>
      <c r="E54" s="320"/>
      <c r="F54" s="320"/>
      <c r="G54" s="320"/>
      <c r="H54" s="320"/>
      <c r="I54" s="320"/>
      <c r="J54" s="320"/>
      <c r="K54" s="320"/>
      <c r="L54" s="320"/>
      <c r="M54" s="320"/>
      <c r="N54" s="320"/>
      <c r="O54" s="320"/>
      <c r="P54" s="320"/>
      <c r="Q54" s="320"/>
      <c r="R54" s="321"/>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0"/>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 hidden="false" customHeight="false" outlineLevel="0" collapsed="false">
      <c r="A56" s="0"/>
      <c r="B56" s="339" t="s">
        <v>381</v>
      </c>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8" customFormat="false" ht="15" hidden="false" customHeight="false" outlineLevel="0" collapsed="false">
      <c r="A58" s="0"/>
      <c r="B58" s="5" t="s">
        <v>382</v>
      </c>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60" customFormat="false" ht="15" hidden="false" customHeight="false" outlineLevel="0" collapsed="false">
      <c r="A60" s="0"/>
      <c r="B60" s="5" t="s">
        <v>383</v>
      </c>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0"/>
      <c r="B61" s="340" t="s">
        <v>384</v>
      </c>
      <c r="C61" s="341" t="n">
        <v>2002</v>
      </c>
      <c r="D61" s="341" t="n">
        <v>2003</v>
      </c>
      <c r="E61" s="341" t="n">
        <v>2004</v>
      </c>
      <c r="F61" s="341" t="n">
        <v>2005</v>
      </c>
      <c r="G61" s="341" t="n">
        <v>2006</v>
      </c>
      <c r="H61" s="341" t="n">
        <v>2007</v>
      </c>
      <c r="I61" s="341" t="n">
        <v>2008</v>
      </c>
      <c r="J61" s="341" t="n">
        <v>2009</v>
      </c>
      <c r="K61" s="341" t="n">
        <v>2010</v>
      </c>
      <c r="L61" s="341" t="n">
        <v>2011</v>
      </c>
      <c r="M61" s="341" t="n">
        <v>2012</v>
      </c>
      <c r="N61" s="341" t="n">
        <v>2013</v>
      </c>
      <c r="O61" s="341" t="n">
        <v>2014</v>
      </c>
      <c r="P61" s="342" t="n">
        <v>2015</v>
      </c>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 hidden="false" customHeight="false" outlineLevel="0" collapsed="false">
      <c r="A62" s="0"/>
      <c r="B62" s="343" t="s">
        <v>385</v>
      </c>
      <c r="C62" s="344" t="n">
        <v>488</v>
      </c>
      <c r="D62" s="344" t="n">
        <v>546</v>
      </c>
      <c r="E62" s="344" t="n">
        <v>536</v>
      </c>
      <c r="F62" s="344" t="n">
        <v>490</v>
      </c>
      <c r="G62" s="344" t="n">
        <v>496</v>
      </c>
      <c r="H62" s="344" t="n">
        <v>479</v>
      </c>
      <c r="I62" s="344" t="n">
        <v>492</v>
      </c>
      <c r="J62" s="344" t="n">
        <v>462</v>
      </c>
      <c r="K62" s="344" t="n">
        <v>456</v>
      </c>
      <c r="L62" s="344" t="n">
        <v>548</v>
      </c>
      <c r="M62" s="344" t="n">
        <v>460</v>
      </c>
      <c r="N62" s="344" t="n">
        <v>463</v>
      </c>
      <c r="O62" s="344" t="n">
        <v>442</v>
      </c>
      <c r="P62" s="345" t="n">
        <v>416</v>
      </c>
      <c r="Q62" s="0"/>
      <c r="R62" s="5" t="n">
        <f aca="false">AVERAGE(C62:P62)</f>
        <v>483.857142857143</v>
      </c>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4" customFormat="false" ht="15" hidden="false" customHeight="false" outlineLevel="0" collapsed="false">
      <c r="A64" s="0"/>
      <c r="B64" s="5" t="s">
        <v>386</v>
      </c>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7" customFormat="false" ht="15" hidden="false" customHeight="false" outlineLevel="0" collapsed="false">
      <c r="A67" s="0"/>
      <c r="B67" s="10" t="s">
        <v>387</v>
      </c>
      <c r="C67" s="0"/>
      <c r="D67" s="65" t="n">
        <v>2010</v>
      </c>
      <c r="E67" s="65" t="n">
        <v>2015</v>
      </c>
      <c r="F67" s="65" t="n">
        <v>2020</v>
      </c>
      <c r="G67" s="65" t="n">
        <v>2025</v>
      </c>
      <c r="H67" s="65" t="n">
        <v>2030</v>
      </c>
      <c r="I67" s="322" t="n">
        <v>2035</v>
      </c>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9" customFormat="false" ht="15" hidden="false" customHeight="false" outlineLevel="0" collapsed="false">
      <c r="A69" s="0"/>
      <c r="B69" s="69" t="s">
        <v>388</v>
      </c>
      <c r="C69" s="324"/>
      <c r="D69" s="346" t="n">
        <v>1.4273</v>
      </c>
      <c r="E69" s="346" t="n">
        <f aca="false">E70+E71</f>
        <v>1.48030567370773</v>
      </c>
      <c r="F69" s="346" t="n">
        <f aca="false">F70+F71</f>
        <v>1.48146504077036</v>
      </c>
      <c r="G69" s="346" t="n">
        <f aca="false">G70+G71</f>
        <v>1.50556787690606</v>
      </c>
      <c r="H69" s="346" t="n">
        <f aca="false">H70+H71</f>
        <v>1.53387928651744</v>
      </c>
      <c r="I69" s="347" t="n">
        <f aca="false">I70+I71</f>
        <v>1.56983882568298</v>
      </c>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 hidden="false" customHeight="false" outlineLevel="0" collapsed="false">
      <c r="A70" s="0"/>
      <c r="B70" s="348" t="s">
        <v>389</v>
      </c>
      <c r="C70" s="324"/>
      <c r="D70" s="346" t="n">
        <f aca="false">D69-D71</f>
        <v>0.9713</v>
      </c>
      <c r="E70" s="346" t="n">
        <f aca="false">E75*E81</f>
        <v>0.996448530850583</v>
      </c>
      <c r="F70" s="346" t="n">
        <f aca="false">F75*F81</f>
        <v>0.99760789791322</v>
      </c>
      <c r="G70" s="346" t="n">
        <f aca="false">G75*G81</f>
        <v>1.02171073404892</v>
      </c>
      <c r="H70" s="346" t="n">
        <f aca="false">H75*H81</f>
        <v>1.0500221436603</v>
      </c>
      <c r="I70" s="347" t="n">
        <f aca="false">I75*I81</f>
        <v>1.08598168282583</v>
      </c>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0"/>
      <c r="B71" s="348" t="s">
        <v>390</v>
      </c>
      <c r="C71" s="324"/>
      <c r="D71" s="349" t="n">
        <f aca="false">K62/1000</f>
        <v>0.456</v>
      </c>
      <c r="E71" s="349" t="n">
        <f aca="false">R62/1000</f>
        <v>0.483857142857143</v>
      </c>
      <c r="F71" s="349" t="n">
        <f aca="false">E71</f>
        <v>0.483857142857143</v>
      </c>
      <c r="G71" s="349" t="n">
        <f aca="false">F71</f>
        <v>0.483857142857143</v>
      </c>
      <c r="H71" s="349" t="n">
        <f aca="false">G71</f>
        <v>0.483857142857143</v>
      </c>
      <c r="I71" s="350" t="n">
        <f aca="false">H71</f>
        <v>0.483857142857143</v>
      </c>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3" customFormat="false" ht="15" hidden="false" customHeight="false" outlineLevel="0" collapsed="false">
      <c r="A73" s="0"/>
      <c r="B73" s="10" t="s">
        <v>391</v>
      </c>
      <c r="C73" s="0"/>
      <c r="D73" s="65" t="n">
        <v>2010</v>
      </c>
      <c r="E73" s="65" t="n">
        <v>2015</v>
      </c>
      <c r="F73" s="65" t="n">
        <v>2020</v>
      </c>
      <c r="G73" s="65" t="n">
        <v>2025</v>
      </c>
      <c r="H73" s="65" t="n">
        <v>2030</v>
      </c>
      <c r="I73" s="322" t="n">
        <v>2035</v>
      </c>
      <c r="J73" s="0"/>
      <c r="K73" s="5" t="s">
        <v>68</v>
      </c>
      <c r="L73" s="5" t="s">
        <v>68</v>
      </c>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 hidden="false" customHeight="false" outlineLevel="0" collapsed="false">
      <c r="A74" s="0"/>
      <c r="B74" s="0"/>
      <c r="C74" s="0"/>
      <c r="D74" s="0"/>
      <c r="E74" s="0"/>
      <c r="F74" s="0"/>
      <c r="G74" s="0"/>
      <c r="H74" s="0"/>
      <c r="I74" s="0"/>
      <c r="J74" s="0"/>
      <c r="K74" s="5" t="s">
        <v>392</v>
      </c>
      <c r="L74" s="5" t="s">
        <v>71</v>
      </c>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 hidden="false" customHeight="false" outlineLevel="0" collapsed="false">
      <c r="A75" s="0"/>
      <c r="B75" s="69" t="s">
        <v>388</v>
      </c>
      <c r="C75" s="346" t="n">
        <f aca="false">C76+C77</f>
        <v>44.8491064375</v>
      </c>
      <c r="D75" s="346" t="n">
        <f aca="false">D76+D77</f>
        <v>40.3562552083333</v>
      </c>
      <c r="E75" s="346" t="n">
        <f aca="false">E76+E77</f>
        <v>44.651</v>
      </c>
      <c r="F75" s="346" t="n">
        <f aca="false">F76+F77</f>
        <v>48.2119885576515</v>
      </c>
      <c r="G75" s="346" t="n">
        <f aca="false">G76+G77</f>
        <v>53.2527413919527</v>
      </c>
      <c r="H75" s="346" t="n">
        <f aca="false">H76+H77</f>
        <v>59.0243643869323</v>
      </c>
      <c r="I75" s="347" t="n">
        <f aca="false">I76+I77</f>
        <v>65.8376330046373</v>
      </c>
      <c r="J75" s="0"/>
      <c r="K75" s="49" t="n">
        <f aca="false">(H75/E75)^(1/15)-1</f>
        <v>0.0187790570179169</v>
      </c>
      <c r="L75" s="49" t="n">
        <f aca="false">(I75/E75)^(1/20)-1</f>
        <v>0.0196054564610193</v>
      </c>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0"/>
      <c r="B76" s="69" t="s">
        <v>393</v>
      </c>
      <c r="C76" s="346" t="n">
        <v>15.128083</v>
      </c>
      <c r="D76" s="346" t="n">
        <v>12.718</v>
      </c>
      <c r="E76" s="346" t="n">
        <v>14.241</v>
      </c>
      <c r="F76" s="346" t="n">
        <v>14.3064303255047</v>
      </c>
      <c r="G76" s="346" t="n">
        <v>15.4498187009466</v>
      </c>
      <c r="H76" s="346" t="n">
        <v>16.8760843262533</v>
      </c>
      <c r="I76" s="347" t="n">
        <v>18.8445069282749</v>
      </c>
      <c r="J76" s="0"/>
      <c r="K76" s="49" t="n">
        <f aca="false">(H76/E76)^(1/15)-1</f>
        <v>0.0113824501959348</v>
      </c>
      <c r="L76" s="49" t="n">
        <f aca="false">(I76/E76)^(1/20)-1</f>
        <v>0.0141033435353897</v>
      </c>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false" outlineLevel="0" collapsed="false">
      <c r="A77" s="0"/>
      <c r="B77" s="69" t="s">
        <v>394</v>
      </c>
      <c r="C77" s="346" t="n">
        <f aca="false">D77*C78/D78</f>
        <v>29.7210234375</v>
      </c>
      <c r="D77" s="346" t="n">
        <f aca="false">E77*D78/E78</f>
        <v>27.6382552083333</v>
      </c>
      <c r="E77" s="346" t="n">
        <v>30.41</v>
      </c>
      <c r="F77" s="346" t="n">
        <f aca="false">E77*(1+$L$77)^5</f>
        <v>33.9055582321467</v>
      </c>
      <c r="G77" s="346" t="n">
        <f aca="false">F77*(1+$L$77)^5</f>
        <v>37.8029226910061</v>
      </c>
      <c r="H77" s="346" t="n">
        <f aca="false">G77*(1+$L$77)^5</f>
        <v>42.148280060679</v>
      </c>
      <c r="I77" s="347" t="n">
        <f aca="false">H77*(1+$L$77)^5</f>
        <v>46.9931260763624</v>
      </c>
      <c r="J77" s="0"/>
      <c r="K77" s="0"/>
      <c r="L77" s="351" t="n">
        <v>0.022</v>
      </c>
      <c r="M77" s="5" t="s">
        <v>395</v>
      </c>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5.5" hidden="false" customHeight="false" outlineLevel="0" collapsed="false">
      <c r="A78" s="0"/>
      <c r="B78" s="69" t="s">
        <v>396</v>
      </c>
      <c r="C78" s="346" t="n">
        <v>3.753</v>
      </c>
      <c r="D78" s="346" t="n">
        <v>3.49</v>
      </c>
      <c r="E78" s="346" t="n">
        <v>3.84</v>
      </c>
      <c r="F78" s="346"/>
      <c r="G78" s="346"/>
      <c r="H78" s="346"/>
      <c r="I78" s="347"/>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0"/>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0"/>
      <c r="B80" s="10" t="s">
        <v>397</v>
      </c>
      <c r="C80" s="0"/>
      <c r="D80" s="0"/>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0"/>
      <c r="B81" s="69" t="s">
        <v>398</v>
      </c>
      <c r="C81" s="346"/>
      <c r="D81" s="349" t="n">
        <f aca="false">D70/D75</f>
        <v>0.0240681399943033</v>
      </c>
      <c r="E81" s="349" t="n">
        <f aca="false">D81*(1+$K$81)^5</f>
        <v>0.0223163765839642</v>
      </c>
      <c r="F81" s="349" t="n">
        <f aca="false">E81*(1+$K$81)^5</f>
        <v>0.0206921126416574</v>
      </c>
      <c r="G81" s="349" t="n">
        <f aca="false">F81*(1+$K$81)^5</f>
        <v>0.0191860683101531</v>
      </c>
      <c r="H81" s="349" t="n">
        <f aca="false">G81*(1+$K$81)^5</f>
        <v>0.0177896391526881</v>
      </c>
      <c r="I81" s="350" t="n">
        <f aca="false">H81*(1+$K$81)^5</f>
        <v>0.016494846993502</v>
      </c>
      <c r="J81" s="0"/>
      <c r="K81" s="351" t="n">
        <v>-0.015</v>
      </c>
      <c r="L81" s="5" t="s">
        <v>395</v>
      </c>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5" customFormat="false" ht="15.75" hidden="false" customHeight="false" outlineLevel="0" collapsed="false">
      <c r="A85" s="320" t="s">
        <v>399</v>
      </c>
      <c r="B85" s="320"/>
      <c r="C85" s="320"/>
      <c r="D85" s="320"/>
      <c r="E85" s="320"/>
      <c r="F85" s="320"/>
      <c r="G85" s="320"/>
      <c r="H85" s="320"/>
      <c r="I85" s="320"/>
      <c r="J85" s="320"/>
      <c r="K85" s="320"/>
      <c r="L85" s="320"/>
      <c r="M85" s="320"/>
      <c r="N85" s="320"/>
      <c r="O85" s="320"/>
      <c r="P85" s="320"/>
      <c r="Q85" s="320"/>
      <c r="R85" s="321"/>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 hidden="false" customHeight="false" outlineLevel="0" collapsed="false">
      <c r="A86" s="0"/>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8" customFormat="false" ht="15" hidden="false" customHeight="false" outlineLevel="0" collapsed="false">
      <c r="A88" s="0"/>
      <c r="B88" s="352" t="s">
        <v>400</v>
      </c>
      <c r="C88" s="0"/>
      <c r="D88" s="0"/>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90" customFormat="false" ht="15" hidden="false" customHeight="false" outlineLevel="0" collapsed="false">
      <c r="A90" s="0"/>
      <c r="B90" s="0"/>
      <c r="C90" s="0"/>
      <c r="D90" s="0"/>
      <c r="E90" s="353" t="n">
        <v>2015</v>
      </c>
      <c r="F90" s="354" t="n">
        <v>2020</v>
      </c>
      <c r="G90" s="355" t="n">
        <v>2025</v>
      </c>
      <c r="H90" s="354" t="n">
        <v>2030</v>
      </c>
      <c r="I90" s="356" t="n">
        <v>2035</v>
      </c>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 hidden="false" customHeight="true" outlineLevel="0" collapsed="false">
      <c r="A91" s="0"/>
      <c r="B91" s="357" t="s">
        <v>401</v>
      </c>
      <c r="C91" s="358" t="s">
        <v>402</v>
      </c>
      <c r="D91" s="359" t="s">
        <v>403</v>
      </c>
      <c r="E91" s="360" t="n">
        <v>249.984735244252</v>
      </c>
      <c r="F91" s="361" t="n">
        <v>254.579073333997</v>
      </c>
      <c r="G91" s="361" t="n">
        <v>263.61315298153</v>
      </c>
      <c r="H91" s="361" t="n">
        <v>274.744496623374</v>
      </c>
      <c r="I91" s="362" t="n">
        <v>295.323049168543</v>
      </c>
      <c r="J91" s="363" t="s">
        <v>404</v>
      </c>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A92" s="0"/>
      <c r="B92" s="357"/>
      <c r="C92" s="364" t="s">
        <v>405</v>
      </c>
      <c r="D92" s="365" t="s">
        <v>403</v>
      </c>
      <c r="E92" s="366" t="n">
        <v>3.5</v>
      </c>
      <c r="F92" s="367" t="n">
        <v>5.13231045877084</v>
      </c>
      <c r="G92" s="367" t="n">
        <v>5.35021729910808</v>
      </c>
      <c r="H92" s="367" t="n">
        <v>5.61260254857947</v>
      </c>
      <c r="I92" s="368" t="n">
        <v>6.02202910397751</v>
      </c>
      <c r="J92" s="363" t="s">
        <v>406</v>
      </c>
      <c r="K92" s="0"/>
      <c r="L92" s="0"/>
      <c r="M92" s="0"/>
      <c r="N92" s="0"/>
      <c r="O92" s="0"/>
      <c r="P92" s="0"/>
      <c r="Q92" s="0"/>
      <c r="R92" s="0"/>
      <c r="S92" s="0"/>
      <c r="T92" s="363"/>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 hidden="false" customHeight="true" outlineLevel="0" collapsed="false">
      <c r="A93" s="0"/>
      <c r="B93" s="357"/>
      <c r="C93" s="364" t="s">
        <v>407</v>
      </c>
      <c r="D93" s="365" t="s">
        <v>403</v>
      </c>
      <c r="E93" s="366" t="n">
        <v>0</v>
      </c>
      <c r="F93" s="367" t="n">
        <v>6.15245913678106</v>
      </c>
      <c r="G93" s="367" t="n">
        <v>6.41367929124557</v>
      </c>
      <c r="H93" s="367" t="n">
        <v>6.72821882240507</v>
      </c>
      <c r="I93" s="368" t="n">
        <v>7.21902704062085</v>
      </c>
      <c r="J93" s="0"/>
      <c r="K93" s="0"/>
      <c r="L93" s="0"/>
      <c r="M93" s="0"/>
      <c r="N93" s="0"/>
      <c r="O93" s="0"/>
      <c r="P93" s="0"/>
      <c r="Q93" s="0"/>
      <c r="R93" s="0"/>
      <c r="S93" s="0"/>
      <c r="T93" s="363"/>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5" hidden="false" customHeight="false" outlineLevel="0" collapsed="false">
      <c r="A94" s="0"/>
      <c r="B94" s="357"/>
      <c r="C94" s="364" t="s">
        <v>408</v>
      </c>
      <c r="D94" s="365" t="s">
        <v>403</v>
      </c>
      <c r="E94" s="366" t="n">
        <v>54.0222</v>
      </c>
      <c r="F94" s="367" t="n">
        <v>63.8507754737726</v>
      </c>
      <c r="G94" s="367" t="n">
        <v>67.6585273010367</v>
      </c>
      <c r="H94" s="367" t="n">
        <v>71.9571557974341</v>
      </c>
      <c r="I94" s="368" t="n">
        <v>76.0325465058323</v>
      </c>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5" hidden="false" customHeight="false" outlineLevel="0" collapsed="false">
      <c r="A95" s="0"/>
      <c r="B95" s="357"/>
      <c r="C95" s="364" t="s">
        <v>409</v>
      </c>
      <c r="D95" s="365" t="s">
        <v>403</v>
      </c>
      <c r="E95" s="366" t="n">
        <v>7.056</v>
      </c>
      <c r="F95" s="367" t="n">
        <v>2.20417743759648</v>
      </c>
      <c r="G95" s="367" t="n">
        <v>2.3442511971427</v>
      </c>
      <c r="H95" s="367" t="n">
        <v>2.49190818629907</v>
      </c>
      <c r="I95" s="368" t="n">
        <v>2.63304460255752</v>
      </c>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5" hidden="false" customHeight="false" outlineLevel="0" collapsed="false">
      <c r="A96" s="0"/>
      <c r="B96" s="357"/>
      <c r="C96" s="364" t="s">
        <v>410</v>
      </c>
      <c r="D96" s="365" t="s">
        <v>403</v>
      </c>
      <c r="E96" s="366" t="n">
        <v>3.79821301153145</v>
      </c>
      <c r="F96" s="367" t="n">
        <v>4.34106002184538</v>
      </c>
      <c r="G96" s="367" t="n">
        <v>4.62092834827863</v>
      </c>
      <c r="H96" s="367" t="n">
        <v>4.96252858995368</v>
      </c>
      <c r="I96" s="368" t="n">
        <v>5.26497717292837</v>
      </c>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5" hidden="false" customHeight="false" outlineLevel="0" collapsed="false">
      <c r="A97" s="0"/>
      <c r="B97" s="357"/>
      <c r="C97" s="364" t="s">
        <v>411</v>
      </c>
      <c r="D97" s="365" t="s">
        <v>403</v>
      </c>
      <c r="E97" s="366" t="n">
        <v>14.241</v>
      </c>
      <c r="F97" s="367" t="n">
        <v>14.3064303255047</v>
      </c>
      <c r="G97" s="367" t="n">
        <v>15.4498187009466</v>
      </c>
      <c r="H97" s="367" t="n">
        <v>16.8760843262533</v>
      </c>
      <c r="I97" s="368" t="n">
        <v>18.8445069282749</v>
      </c>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5" hidden="false" customHeight="false" outlineLevel="0" collapsed="false">
      <c r="A98" s="0"/>
      <c r="B98" s="357"/>
      <c r="C98" s="369" t="s">
        <v>412</v>
      </c>
      <c r="D98" s="365" t="s">
        <v>413</v>
      </c>
      <c r="E98" s="370" t="n">
        <v>113.576451020063</v>
      </c>
      <c r="F98" s="371" t="n">
        <v>115.856359287405</v>
      </c>
      <c r="G98" s="371" t="n">
        <v>120.22949361591</v>
      </c>
      <c r="H98" s="371" t="n">
        <v>126.05157623795</v>
      </c>
      <c r="I98" s="372" t="n">
        <v>136.453134237404</v>
      </c>
      <c r="J98" s="363"/>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5" hidden="false" customHeight="true" outlineLevel="0" collapsed="false">
      <c r="A99" s="0"/>
      <c r="B99" s="357" t="s">
        <v>414</v>
      </c>
      <c r="C99" s="373" t="s">
        <v>123</v>
      </c>
      <c r="D99" s="359" t="s">
        <v>403</v>
      </c>
      <c r="E99" s="360" t="n">
        <v>477.935586020909</v>
      </c>
      <c r="F99" s="361" t="n">
        <v>483.698113403254</v>
      </c>
      <c r="G99" s="361" t="n">
        <v>491.117655862761</v>
      </c>
      <c r="H99" s="361" t="n">
        <v>502.499508885834</v>
      </c>
      <c r="I99" s="362" t="n">
        <v>522.004774582814</v>
      </c>
      <c r="J99" s="0"/>
      <c r="K99" s="0"/>
      <c r="L99" s="0"/>
      <c r="M99" s="0"/>
      <c r="N99" s="0"/>
      <c r="O99" s="0"/>
      <c r="P99" s="0"/>
      <c r="Q99" s="0"/>
      <c r="R99" s="0"/>
      <c r="S99" s="0"/>
      <c r="T99" s="363"/>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5" hidden="false" customHeight="false" outlineLevel="0" collapsed="false">
      <c r="A100" s="0"/>
      <c r="B100" s="357"/>
      <c r="C100" s="374" t="s">
        <v>415</v>
      </c>
      <c r="D100" s="365" t="s">
        <v>403</v>
      </c>
      <c r="E100" s="366" t="n">
        <v>56.7499869884685</v>
      </c>
      <c r="F100" s="367" t="n">
        <v>62.9245950005251</v>
      </c>
      <c r="G100" s="367" t="n">
        <v>66.1870939127736</v>
      </c>
      <c r="H100" s="367" t="n">
        <v>69.8917628465515</v>
      </c>
      <c r="I100" s="368" t="n">
        <v>72.4563649155264</v>
      </c>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45" hidden="false" customHeight="true" outlineLevel="0" collapsed="false">
      <c r="A101" s="0"/>
      <c r="B101" s="357"/>
      <c r="C101" s="374" t="s">
        <v>416</v>
      </c>
      <c r="D101" s="365" t="s">
        <v>403</v>
      </c>
      <c r="E101" s="366" t="n">
        <v>20.1924000379504</v>
      </c>
      <c r="F101" s="367" t="n">
        <v>20.9199432902317</v>
      </c>
      <c r="G101" s="367" t="n">
        <v>21.5591382675251</v>
      </c>
      <c r="H101" s="367" t="n">
        <v>22.3294506180047</v>
      </c>
      <c r="I101" s="368" t="n">
        <v>23.3428294458686</v>
      </c>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 hidden="false" customHeight="false" outlineLevel="0" collapsed="false">
      <c r="A102" s="0"/>
      <c r="B102" s="357"/>
      <c r="C102" s="375" t="s">
        <v>412</v>
      </c>
      <c r="D102" s="376" t="s">
        <v>413</v>
      </c>
      <c r="E102" s="370" t="n">
        <v>329.610748979937</v>
      </c>
      <c r="F102" s="371" t="n">
        <v>333.584905795348</v>
      </c>
      <c r="G102" s="371" t="n">
        <v>338.70183162949</v>
      </c>
      <c r="H102" s="371" t="n">
        <v>346.551385438506</v>
      </c>
      <c r="I102" s="372" t="n">
        <v>360.003292815734</v>
      </c>
      <c r="J102" s="363"/>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5" hidden="false" customHeight="false" outlineLevel="0" collapsed="false">
      <c r="A103" s="0"/>
      <c r="B103" s="377" t="s">
        <v>417</v>
      </c>
      <c r="C103" s="358" t="s">
        <v>418</v>
      </c>
      <c r="D103" s="365" t="s">
        <v>419</v>
      </c>
      <c r="E103" s="360" t="n">
        <v>258.8625</v>
      </c>
      <c r="F103" s="361" t="n">
        <v>287.418871332634</v>
      </c>
      <c r="G103" s="361" t="n">
        <v>307.30879091233</v>
      </c>
      <c r="H103" s="361" t="n">
        <v>330.755213627555</v>
      </c>
      <c r="I103" s="362" t="n">
        <v>360.622113479935</v>
      </c>
      <c r="J103" s="0"/>
      <c r="K103" s="0"/>
      <c r="L103" s="0"/>
      <c r="M103" s="0"/>
      <c r="N103" s="0"/>
      <c r="O103" s="0"/>
      <c r="P103" s="0"/>
      <c r="Q103" s="0"/>
      <c r="R103" s="0"/>
      <c r="S103" s="0"/>
      <c r="T103" s="363"/>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5" hidden="false" customHeight="false" outlineLevel="0" collapsed="false">
      <c r="A104" s="0"/>
      <c r="B104" s="377"/>
      <c r="C104" s="364" t="s">
        <v>322</v>
      </c>
      <c r="D104" s="365" t="s">
        <v>419</v>
      </c>
      <c r="E104" s="366" t="n">
        <v>33.8422</v>
      </c>
      <c r="F104" s="367" t="n">
        <v>38.1416480446729</v>
      </c>
      <c r="G104" s="367" t="n">
        <v>39.793482085833</v>
      </c>
      <c r="H104" s="367" t="n">
        <v>41.8815334446471</v>
      </c>
      <c r="I104" s="368" t="n">
        <v>44.2180135714649</v>
      </c>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 hidden="false" customHeight="false" outlineLevel="0" collapsed="false">
      <c r="A105" s="0"/>
      <c r="B105" s="377"/>
      <c r="C105" s="364" t="s">
        <v>185</v>
      </c>
      <c r="D105" s="365" t="s">
        <v>419</v>
      </c>
      <c r="E105" s="366" t="n">
        <v>7.46325</v>
      </c>
      <c r="F105" s="367" t="n">
        <v>8.23723050551151</v>
      </c>
      <c r="G105" s="367" t="n">
        <v>8.46525131048673</v>
      </c>
      <c r="H105" s="367" t="n">
        <v>8.70419458538243</v>
      </c>
      <c r="I105" s="368" t="n">
        <v>9.20705931081966</v>
      </c>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 hidden="false" customHeight="false" outlineLevel="0" collapsed="false">
      <c r="A106" s="0"/>
      <c r="B106" s="377"/>
      <c r="C106" s="369" t="s">
        <v>420</v>
      </c>
      <c r="D106" s="376" t="s">
        <v>413</v>
      </c>
      <c r="E106" s="370" t="n">
        <v>26.4862665838599</v>
      </c>
      <c r="F106" s="371" t="n">
        <v>28.5019286286057</v>
      </c>
      <c r="G106" s="371" t="n">
        <v>29.6756434786826</v>
      </c>
      <c r="H106" s="371" t="n">
        <v>31.1012941889264</v>
      </c>
      <c r="I106" s="372" t="n">
        <v>32.8738494170495</v>
      </c>
      <c r="J106" s="363"/>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 hidden="false" customHeight="false" outlineLevel="0" collapsed="false">
      <c r="A107" s="0"/>
      <c r="B107" s="377" t="s">
        <v>421</v>
      </c>
      <c r="C107" s="358" t="s">
        <v>422</v>
      </c>
      <c r="D107" s="378" t="s">
        <v>413</v>
      </c>
      <c r="E107" s="379" t="n">
        <v>95.3034990982474</v>
      </c>
      <c r="F107" s="379" t="n">
        <v>98.1794355442696</v>
      </c>
      <c r="G107" s="379" t="n">
        <v>100.438397756648</v>
      </c>
      <c r="H107" s="379" t="n">
        <v>103.493971002882</v>
      </c>
      <c r="I107" s="380" t="n">
        <v>107.791696857869</v>
      </c>
      <c r="J107" s="363"/>
      <c r="K107" s="0"/>
      <c r="L107" s="0"/>
      <c r="M107" s="0"/>
      <c r="N107" s="0"/>
      <c r="O107" s="0"/>
      <c r="P107" s="0"/>
      <c r="Q107" s="0"/>
      <c r="R107" s="0"/>
      <c r="S107" s="0"/>
      <c r="T107" s="363"/>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 hidden="false" customHeight="false" outlineLevel="0" collapsed="false">
      <c r="A108" s="0"/>
      <c r="B108" s="377"/>
      <c r="C108" s="381" t="s">
        <v>423</v>
      </c>
      <c r="D108" s="382" t="s">
        <v>413</v>
      </c>
      <c r="E108" s="379" t="n">
        <v>1.06260073010155</v>
      </c>
      <c r="F108" s="379" t="n">
        <v>1.11999274089525</v>
      </c>
      <c r="G108" s="379" t="n">
        <v>1.16754521873728</v>
      </c>
      <c r="H108" s="379" t="n">
        <v>1.22480394793667</v>
      </c>
      <c r="I108" s="379" t="n">
        <v>1.31415060255923</v>
      </c>
      <c r="J108" s="0"/>
      <c r="K108" s="0"/>
      <c r="L108" s="0"/>
      <c r="M108" s="0"/>
      <c r="N108" s="0"/>
      <c r="O108" s="0"/>
      <c r="P108" s="0"/>
      <c r="Q108" s="0"/>
      <c r="R108" s="0"/>
      <c r="S108" s="0"/>
      <c r="T108" s="363"/>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5" hidden="false" customHeight="false" outlineLevel="0" collapsed="false">
      <c r="A109" s="0"/>
      <c r="B109" s="5" t="s">
        <v>424</v>
      </c>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1" customFormat="false" ht="15" hidden="false" customHeight="false" outlineLevel="0" collapsed="false">
      <c r="A111" s="0"/>
      <c r="B111" s="0"/>
      <c r="C111" s="0"/>
      <c r="D111" s="0"/>
      <c r="E111" s="0"/>
      <c r="F111" s="0"/>
      <c r="G111" s="0"/>
      <c r="H111" s="0"/>
      <c r="I111" s="0"/>
      <c r="J111" s="0"/>
      <c r="K111" s="0"/>
      <c r="L111" s="0"/>
      <c r="M111" s="0"/>
      <c r="N111" s="0"/>
      <c r="O111" s="0"/>
      <c r="P111" s="0"/>
      <c r="Q111" s="0"/>
      <c r="R111" s="383" t="s">
        <v>425</v>
      </c>
      <c r="S111" s="384"/>
      <c r="T111" s="384"/>
      <c r="U111" s="384"/>
      <c r="V111" s="384"/>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 hidden="false" customHeight="false" outlineLevel="0" collapsed="false">
      <c r="A112" s="0"/>
      <c r="B112" s="385" t="s">
        <v>426</v>
      </c>
      <c r="C112" s="386"/>
      <c r="D112" s="386"/>
      <c r="E112" s="386"/>
      <c r="F112" s="386"/>
      <c r="G112" s="386"/>
      <c r="H112" s="386"/>
      <c r="I112" s="386"/>
      <c r="J112" s="386"/>
      <c r="K112" s="386"/>
      <c r="L112" s="386"/>
      <c r="M112" s="386"/>
      <c r="N112" s="386"/>
      <c r="O112" s="386"/>
      <c r="P112" s="386"/>
      <c r="Q112" s="387"/>
      <c r="R112" s="388" t="s">
        <v>427</v>
      </c>
      <c r="S112" s="388"/>
      <c r="T112" s="388"/>
      <c r="U112" s="388"/>
      <c r="V112" s="388"/>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 hidden="false" customHeight="false" outlineLevel="0" collapsed="false">
      <c r="A113" s="0"/>
      <c r="B113" s="389"/>
      <c r="C113" s="389"/>
      <c r="D113" s="389"/>
      <c r="E113" s="389"/>
      <c r="F113" s="389"/>
      <c r="G113" s="389"/>
      <c r="H113" s="389"/>
      <c r="I113" s="389"/>
      <c r="J113" s="389"/>
      <c r="K113" s="389"/>
      <c r="L113" s="389"/>
      <c r="M113" s="389"/>
      <c r="N113" s="389"/>
      <c r="O113" s="389"/>
      <c r="P113" s="390"/>
      <c r="Q113" s="391" t="s">
        <v>428</v>
      </c>
      <c r="R113" s="1"/>
      <c r="S113" s="1"/>
      <c r="T113" s="1"/>
      <c r="U113" s="1"/>
      <c r="V113" s="1"/>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 hidden="false" customHeight="false" outlineLevel="0" collapsed="false">
      <c r="A114" s="0"/>
      <c r="B114" s="392"/>
      <c r="C114" s="393" t="n">
        <v>2000</v>
      </c>
      <c r="D114" s="394" t="n">
        <v>2001</v>
      </c>
      <c r="E114" s="394" t="n">
        <v>2002</v>
      </c>
      <c r="F114" s="394" t="n">
        <v>2003</v>
      </c>
      <c r="G114" s="394" t="n">
        <v>2004</v>
      </c>
      <c r="H114" s="394" t="n">
        <v>2005</v>
      </c>
      <c r="I114" s="394" t="n">
        <v>2006</v>
      </c>
      <c r="J114" s="394" t="n">
        <v>2007</v>
      </c>
      <c r="K114" s="394" t="n">
        <v>2008</v>
      </c>
      <c r="L114" s="394" t="n">
        <v>2009</v>
      </c>
      <c r="M114" s="394" t="n">
        <v>2010</v>
      </c>
      <c r="N114" s="394" t="n">
        <v>2011</v>
      </c>
      <c r="O114" s="394" t="n">
        <v>2012</v>
      </c>
      <c r="P114" s="394" t="n">
        <v>2013</v>
      </c>
      <c r="Q114" s="395" t="n">
        <v>2014</v>
      </c>
      <c r="R114" s="396" t="n">
        <v>2015</v>
      </c>
      <c r="S114" s="396" t="n">
        <v>2020</v>
      </c>
      <c r="T114" s="396" t="n">
        <v>2025</v>
      </c>
      <c r="U114" s="396" t="n">
        <v>2030</v>
      </c>
      <c r="V114" s="396" t="n">
        <v>2035</v>
      </c>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 hidden="false" customHeight="false" outlineLevel="0" collapsed="false">
      <c r="A115" s="0"/>
      <c r="B115" s="397" t="s">
        <v>429</v>
      </c>
      <c r="C115" s="398" t="n">
        <v>754.359905788198</v>
      </c>
      <c r="D115" s="399" t="n">
        <v>786.787427670848</v>
      </c>
      <c r="E115" s="399" t="n">
        <v>798.102323558509</v>
      </c>
      <c r="F115" s="399" t="n">
        <v>804.850496119627</v>
      </c>
      <c r="G115" s="399" t="n">
        <v>806.961500561044</v>
      </c>
      <c r="H115" s="399" t="n">
        <v>800.754657408976</v>
      </c>
      <c r="I115" s="399" t="n">
        <v>801.662906423304</v>
      </c>
      <c r="J115" s="399" t="n">
        <v>811.976338170889</v>
      </c>
      <c r="K115" s="399" t="n">
        <v>799.988087374675</v>
      </c>
      <c r="L115" s="399" t="n">
        <v>802.887030798191</v>
      </c>
      <c r="M115" s="399" t="n">
        <v>810.793271410956</v>
      </c>
      <c r="N115" s="399" t="n">
        <v>812.656313517787</v>
      </c>
      <c r="O115" s="399" t="n">
        <v>814.994448346697</v>
      </c>
      <c r="P115" s="399" t="n">
        <v>819.441831488432</v>
      </c>
      <c r="Q115" s="400" t="n">
        <v>829.636096888751</v>
      </c>
      <c r="R115" s="401"/>
      <c r="S115" s="401"/>
      <c r="T115" s="401"/>
      <c r="U115" s="401"/>
      <c r="V115" s="401"/>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0"/>
      <c r="B116" s="402" t="s">
        <v>430</v>
      </c>
      <c r="C116" s="403" t="n">
        <v>686.941704523607</v>
      </c>
      <c r="D116" s="404" t="n">
        <v>715.656224292567</v>
      </c>
      <c r="E116" s="404" t="n">
        <v>722.522498388347</v>
      </c>
      <c r="F116" s="404" t="n">
        <v>728.91412456223</v>
      </c>
      <c r="G116" s="404" t="n">
        <v>728.609205711054</v>
      </c>
      <c r="H116" s="404" t="n">
        <v>719.797375382819</v>
      </c>
      <c r="I116" s="404" t="n">
        <v>717.984694987191</v>
      </c>
      <c r="J116" s="404" t="n">
        <v>723.860122039738</v>
      </c>
      <c r="K116" s="404" t="n">
        <v>716.87233293871</v>
      </c>
      <c r="L116" s="404" t="n">
        <v>721.438663535377</v>
      </c>
      <c r="M116" s="404" t="n">
        <v>727.304765585617</v>
      </c>
      <c r="N116" s="404" t="n">
        <v>728.736466775621</v>
      </c>
      <c r="O116" s="404" t="n">
        <v>730.723169353646</v>
      </c>
      <c r="P116" s="404" t="n">
        <v>733.763765748491</v>
      </c>
      <c r="Q116" s="405" t="n">
        <v>739.242134228198</v>
      </c>
      <c r="R116" s="1"/>
      <c r="S116" s="1"/>
      <c r="T116" s="1"/>
      <c r="U116" s="1"/>
      <c r="V116" s="1"/>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 hidden="false" customHeight="false" outlineLevel="0" collapsed="false">
      <c r="A117" s="0"/>
      <c r="B117" s="402" t="s">
        <v>431</v>
      </c>
      <c r="C117" s="403" t="n">
        <v>57.6004590028582</v>
      </c>
      <c r="D117" s="404" t="n">
        <v>60.4521870672603</v>
      </c>
      <c r="E117" s="404" t="n">
        <v>63.8015386757635</v>
      </c>
      <c r="F117" s="404" t="n">
        <v>64.1238443977997</v>
      </c>
      <c r="G117" s="404" t="n">
        <v>65.9196303720813</v>
      </c>
      <c r="H117" s="404" t="n">
        <v>68.3383495969903</v>
      </c>
      <c r="I117" s="404" t="n">
        <v>71.1106296997369</v>
      </c>
      <c r="J117" s="404" t="n">
        <v>75.370773251151</v>
      </c>
      <c r="K117" s="404" t="n">
        <v>69.7330394119649</v>
      </c>
      <c r="L117" s="404" t="n">
        <v>67.5303436378547</v>
      </c>
      <c r="M117" s="404" t="n">
        <v>69.5704822003782</v>
      </c>
      <c r="N117" s="404" t="n">
        <v>69.9879050935805</v>
      </c>
      <c r="O117" s="404" t="n">
        <v>70.3393373444668</v>
      </c>
      <c r="P117" s="404" t="n">
        <v>71.7461240913561</v>
      </c>
      <c r="Q117" s="405" t="n">
        <v>76.4620210119677</v>
      </c>
      <c r="R117" s="1"/>
      <c r="S117" s="1"/>
      <c r="T117" s="1"/>
      <c r="U117" s="1"/>
      <c r="V117" s="1"/>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false" outlineLevel="0" collapsed="false">
      <c r="A118" s="0"/>
      <c r="B118" s="402" t="s">
        <v>432</v>
      </c>
      <c r="C118" s="403" t="n">
        <v>9.81774226173282</v>
      </c>
      <c r="D118" s="404" t="n">
        <v>10.6790163110208</v>
      </c>
      <c r="E118" s="404" t="n">
        <v>11.7782864943981</v>
      </c>
      <c r="F118" s="404" t="n">
        <v>11.8125271595981</v>
      </c>
      <c r="G118" s="404" t="n">
        <v>12.4326644779088</v>
      </c>
      <c r="H118" s="404" t="n">
        <v>12.6189324291676</v>
      </c>
      <c r="I118" s="404" t="n">
        <v>12.567581736376</v>
      </c>
      <c r="J118" s="404" t="n">
        <v>12.74544288</v>
      </c>
      <c r="K118" s="404" t="n">
        <v>13.382715024</v>
      </c>
      <c r="L118" s="404" t="n">
        <v>13.91802362496</v>
      </c>
      <c r="M118" s="404" t="n">
        <v>13.91802362496</v>
      </c>
      <c r="N118" s="404" t="n">
        <v>13.931941648585</v>
      </c>
      <c r="O118" s="404" t="n">
        <v>13.931941648585</v>
      </c>
      <c r="P118" s="404" t="n">
        <v>13.931941648585</v>
      </c>
      <c r="Q118" s="405" t="n">
        <v>13.931941648585</v>
      </c>
      <c r="R118" s="1"/>
      <c r="S118" s="1"/>
      <c r="T118" s="1"/>
      <c r="U118" s="1"/>
      <c r="V118" s="1"/>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 hidden="false" customHeight="false" outlineLevel="0" collapsed="false">
      <c r="A119" s="0"/>
      <c r="B119" s="406" t="s">
        <v>433</v>
      </c>
      <c r="C119" s="407" t="n">
        <v>138.178570254567</v>
      </c>
      <c r="D119" s="407" t="n">
        <v>138.631147448575</v>
      </c>
      <c r="E119" s="407" t="n">
        <v>140.191331921327</v>
      </c>
      <c r="F119" s="407" t="n">
        <v>137.585066686176</v>
      </c>
      <c r="G119" s="407" t="n">
        <v>142.838300313077</v>
      </c>
      <c r="H119" s="407" t="n">
        <v>146.402339136509</v>
      </c>
      <c r="I119" s="407" t="n">
        <v>150.420849775311</v>
      </c>
      <c r="J119" s="407" t="n">
        <v>155.079396479281</v>
      </c>
      <c r="K119" s="407" t="n">
        <v>164.519894789856</v>
      </c>
      <c r="L119" s="407" t="n">
        <v>162.400672157424</v>
      </c>
      <c r="M119" s="407" t="n">
        <v>163.643526402048</v>
      </c>
      <c r="N119" s="407" t="n">
        <v>169.156368972792</v>
      </c>
      <c r="O119" s="407" t="n">
        <v>169.467578039507</v>
      </c>
      <c r="P119" s="407" t="n">
        <v>170.166225107905</v>
      </c>
      <c r="Q119" s="408" t="n">
        <v>170.522014879598</v>
      </c>
      <c r="R119" s="401"/>
      <c r="S119" s="401"/>
      <c r="T119" s="401"/>
      <c r="U119" s="401"/>
      <c r="V119" s="401"/>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0"/>
      <c r="B120" s="409" t="s">
        <v>434</v>
      </c>
      <c r="C120" s="410" t="n">
        <v>93.463191139</v>
      </c>
      <c r="D120" s="411" t="n">
        <v>93.1540892851829</v>
      </c>
      <c r="E120" s="411" t="n">
        <v>94.3803051312989</v>
      </c>
      <c r="F120" s="411" t="n">
        <v>92.7633870416616</v>
      </c>
      <c r="G120" s="411" t="n">
        <v>94.8867181053847</v>
      </c>
      <c r="H120" s="411" t="n">
        <v>97.4975437076731</v>
      </c>
      <c r="I120" s="411" t="n">
        <v>100.240433982099</v>
      </c>
      <c r="J120" s="411" t="n">
        <v>102.921096914886</v>
      </c>
      <c r="K120" s="411" t="n">
        <v>108.428100262751</v>
      </c>
      <c r="L120" s="411" t="n">
        <v>107.4904314351</v>
      </c>
      <c r="M120" s="411" t="n">
        <v>108.121424440317</v>
      </c>
      <c r="N120" s="411" t="n">
        <v>111.608072354612</v>
      </c>
      <c r="O120" s="411" t="n">
        <v>110.574266187991</v>
      </c>
      <c r="P120" s="411" t="n">
        <v>110.711020893744</v>
      </c>
      <c r="Q120" s="412" t="n">
        <v>110.390235508281</v>
      </c>
      <c r="R120" s="401"/>
      <c r="S120" s="401"/>
      <c r="T120" s="401"/>
      <c r="U120" s="401"/>
      <c r="V120" s="401"/>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5" hidden="false" customHeight="false" outlineLevel="0" collapsed="false">
      <c r="A121" s="0"/>
      <c r="B121" s="413" t="s">
        <v>435</v>
      </c>
      <c r="C121" s="414" t="n">
        <v>15.128083</v>
      </c>
      <c r="D121" s="415" t="n">
        <v>13.966175</v>
      </c>
      <c r="E121" s="415" t="n">
        <v>13.669027</v>
      </c>
      <c r="F121" s="415" t="n">
        <v>13.003507</v>
      </c>
      <c r="G121" s="415" t="n">
        <v>12.722783</v>
      </c>
      <c r="H121" s="415" t="n">
        <v>12.897304</v>
      </c>
      <c r="I121" s="415" t="n">
        <v>13.181044688</v>
      </c>
      <c r="J121" s="415" t="n">
        <v>13.216065</v>
      </c>
      <c r="K121" s="415" t="n">
        <v>13.090384</v>
      </c>
      <c r="L121" s="415" t="n">
        <v>12.851</v>
      </c>
      <c r="M121" s="415" t="n">
        <v>12.718</v>
      </c>
      <c r="N121" s="415" t="n">
        <v>13.471902386</v>
      </c>
      <c r="O121" s="415" t="n">
        <v>14.022887107</v>
      </c>
      <c r="P121" s="415" t="n">
        <v>14.47</v>
      </c>
      <c r="Q121" s="416" t="n">
        <v>14.14</v>
      </c>
      <c r="R121" s="417" t="n">
        <f aca="false">E97</f>
        <v>14.241</v>
      </c>
      <c r="S121" s="417" t="n">
        <f aca="false">F97</f>
        <v>14.3064303255047</v>
      </c>
      <c r="T121" s="417" t="n">
        <f aca="false">G97</f>
        <v>15.4498187009466</v>
      </c>
      <c r="U121" s="417" t="n">
        <f aca="false">H97</f>
        <v>16.8760843262533</v>
      </c>
      <c r="V121" s="417" t="n">
        <f aca="false">I97</f>
        <v>18.8445069282749</v>
      </c>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5" hidden="false" customHeight="false" outlineLevel="0" collapsed="false">
      <c r="A122" s="0"/>
      <c r="B122" s="413" t="s">
        <v>436</v>
      </c>
      <c r="C122" s="414" t="n">
        <v>51.461108139</v>
      </c>
      <c r="D122" s="415" t="n">
        <v>52.641127</v>
      </c>
      <c r="E122" s="415" t="n">
        <v>53.891396092</v>
      </c>
      <c r="F122" s="415" t="n">
        <v>52.7175891879999</v>
      </c>
      <c r="G122" s="415" t="n">
        <v>54.575943229</v>
      </c>
      <c r="H122" s="415" t="n">
        <v>55.769351834</v>
      </c>
      <c r="I122" s="415" t="n">
        <v>57.763064136</v>
      </c>
      <c r="J122" s="415" t="n">
        <v>58.930112374</v>
      </c>
      <c r="K122" s="415" t="n">
        <v>62.475092225</v>
      </c>
      <c r="L122" s="415" t="n">
        <v>61.608843648</v>
      </c>
      <c r="M122" s="415" t="n">
        <v>61.490824217</v>
      </c>
      <c r="N122" s="415" t="n">
        <v>63.680759792</v>
      </c>
      <c r="O122" s="415" t="n">
        <v>61.98182171288</v>
      </c>
      <c r="P122" s="415" t="n">
        <v>61.25269071617</v>
      </c>
      <c r="Q122" s="416" t="n">
        <v>60.94400139039</v>
      </c>
      <c r="R122" s="417" t="n">
        <f aca="false">E94+E95+E96</f>
        <v>64.8764130115314</v>
      </c>
      <c r="S122" s="417" t="n">
        <f aca="false">F94+F95+F96</f>
        <v>70.3960129332145</v>
      </c>
      <c r="T122" s="417" t="n">
        <f aca="false">G94+G95+G96</f>
        <v>74.623706846458</v>
      </c>
      <c r="U122" s="417" t="n">
        <f aca="false">H94+H95+H96</f>
        <v>79.4115925736868</v>
      </c>
      <c r="V122" s="417" t="n">
        <f aca="false">I94+I95+I96</f>
        <v>83.9305682813182</v>
      </c>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false" outlineLevel="0" collapsed="false">
      <c r="A123" s="0"/>
      <c r="B123" s="418" t="s">
        <v>437</v>
      </c>
      <c r="C123" s="414" t="n">
        <v>34.457108139</v>
      </c>
      <c r="D123" s="415" t="n">
        <v>37.200127</v>
      </c>
      <c r="E123" s="415" t="n">
        <v>39.561396092</v>
      </c>
      <c r="F123" s="415" t="n">
        <v>39.2545891879999</v>
      </c>
      <c r="G123" s="415" t="n">
        <v>41.250943229</v>
      </c>
      <c r="H123" s="415" t="n">
        <v>42.517884824</v>
      </c>
      <c r="I123" s="415" t="n">
        <v>44.817928113</v>
      </c>
      <c r="J123" s="415" t="n">
        <v>47.96384663</v>
      </c>
      <c r="K123" s="415" t="n">
        <v>52.224750878</v>
      </c>
      <c r="L123" s="415" t="n">
        <v>51.864031581</v>
      </c>
      <c r="M123" s="415" t="n">
        <v>52.782524364</v>
      </c>
      <c r="N123" s="415" t="n">
        <v>54.037759792</v>
      </c>
      <c r="O123" s="415" t="n">
        <v>54.035119899</v>
      </c>
      <c r="P123" s="415" t="n">
        <v>53.764165912</v>
      </c>
      <c r="Q123" s="416" t="n">
        <v>53.728779961</v>
      </c>
      <c r="R123" s="419"/>
      <c r="S123" s="419"/>
      <c r="T123" s="419"/>
      <c r="U123" s="419"/>
      <c r="V123" s="419"/>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5" hidden="false" customHeight="false" outlineLevel="0" collapsed="false">
      <c r="A124" s="0"/>
      <c r="B124" s="418" t="s">
        <v>438</v>
      </c>
      <c r="C124" s="414" t="n">
        <v>17.004</v>
      </c>
      <c r="D124" s="415" t="n">
        <v>15.441</v>
      </c>
      <c r="E124" s="415" t="n">
        <v>14.33</v>
      </c>
      <c r="F124" s="415" t="n">
        <v>13.463</v>
      </c>
      <c r="G124" s="415" t="n">
        <v>13.325</v>
      </c>
      <c r="H124" s="415" t="n">
        <v>13.25146701</v>
      </c>
      <c r="I124" s="415" t="n">
        <v>12.945136023</v>
      </c>
      <c r="J124" s="415" t="n">
        <v>10.966265744</v>
      </c>
      <c r="K124" s="415" t="n">
        <v>10.250341347</v>
      </c>
      <c r="L124" s="415" t="n">
        <v>9.744812067</v>
      </c>
      <c r="M124" s="415" t="n">
        <v>8.708299853</v>
      </c>
      <c r="N124" s="415" t="n">
        <v>9.643</v>
      </c>
      <c r="O124" s="415" t="n">
        <v>7.94670181388</v>
      </c>
      <c r="P124" s="415" t="n">
        <v>7.48852480417</v>
      </c>
      <c r="Q124" s="416" t="n">
        <v>7.21522142939</v>
      </c>
      <c r="R124" s="419"/>
      <c r="S124" s="419"/>
      <c r="T124" s="419"/>
      <c r="U124" s="419"/>
      <c r="V124" s="419"/>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5" hidden="false" customHeight="false" outlineLevel="0" collapsed="false">
      <c r="A125" s="0"/>
      <c r="B125" s="420" t="s">
        <v>439</v>
      </c>
      <c r="C125" s="414" t="n">
        <v>26.874</v>
      </c>
      <c r="D125" s="415" t="n">
        <v>26.5467872851829</v>
      </c>
      <c r="E125" s="415" t="n">
        <v>26.8198820392989</v>
      </c>
      <c r="F125" s="415" t="n">
        <v>27.0422908536616</v>
      </c>
      <c r="G125" s="415" t="n">
        <v>27.5879918763847</v>
      </c>
      <c r="H125" s="415" t="n">
        <v>28.8308878736731</v>
      </c>
      <c r="I125" s="415" t="n">
        <v>29.2963251580991</v>
      </c>
      <c r="J125" s="415" t="n">
        <v>30.7749195408861</v>
      </c>
      <c r="K125" s="415" t="n">
        <v>32.862624037751</v>
      </c>
      <c r="L125" s="415" t="n">
        <v>33.0305877870998</v>
      </c>
      <c r="M125" s="415" t="n">
        <v>33.912600223317</v>
      </c>
      <c r="N125" s="415" t="n">
        <v>34.4554101766119</v>
      </c>
      <c r="O125" s="415" t="n">
        <v>34.5695573681111</v>
      </c>
      <c r="P125" s="415" t="n">
        <v>34.9883301775745</v>
      </c>
      <c r="Q125" s="416" t="n">
        <v>35.3062341178908</v>
      </c>
      <c r="R125" s="421" t="n">
        <f aca="false">Q125</f>
        <v>35.3062341178908</v>
      </c>
      <c r="S125" s="421" t="n">
        <f aca="false">$R125*F108/$E108+F93</f>
        <v>43.3656143701742</v>
      </c>
      <c r="T125" s="421" t="n">
        <f aca="false">$R125*G108/$E108+G93</f>
        <v>45.2068248898026</v>
      </c>
      <c r="U125" s="421" t="n">
        <f aca="false">$R125*H108/$E108+H93</f>
        <v>47.4238570893168</v>
      </c>
      <c r="V125" s="421" t="n">
        <f aca="false">$R125*I108/$E108+I93</f>
        <v>50.8833193055898</v>
      </c>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5" hidden="false" customHeight="false" outlineLevel="0" collapsed="false">
      <c r="A126" s="0"/>
      <c r="B126" s="422" t="s">
        <v>440</v>
      </c>
      <c r="C126" s="414" t="n">
        <v>8.5305</v>
      </c>
      <c r="D126" s="415" t="n">
        <v>8.4266342537863</v>
      </c>
      <c r="E126" s="415" t="n">
        <v>8.51332156494157</v>
      </c>
      <c r="F126" s="415" t="n">
        <v>8.58391985291212</v>
      </c>
      <c r="G126" s="415" t="n">
        <v>8.75713941733643</v>
      </c>
      <c r="H126" s="415" t="n">
        <v>9.15166662969295</v>
      </c>
      <c r="I126" s="415" t="n">
        <v>9.29940841561229</v>
      </c>
      <c r="J126" s="415" t="n">
        <v>9.76875236821942</v>
      </c>
      <c r="K126" s="415" t="n">
        <v>10.4314435645619</v>
      </c>
      <c r="L126" s="415" t="n">
        <v>10.4847595861373</v>
      </c>
      <c r="M126" s="415" t="n">
        <v>10.7647330581605</v>
      </c>
      <c r="N126" s="415" t="n">
        <v>10.9370349226608</v>
      </c>
      <c r="O126" s="415" t="n">
        <v>10.9732681822085</v>
      </c>
      <c r="P126" s="415" t="n">
        <v>11.1061974614795</v>
      </c>
      <c r="Q126" s="416" t="n">
        <v>11.207108362829</v>
      </c>
      <c r="R126" s="419"/>
      <c r="S126" s="419"/>
      <c r="T126" s="419"/>
      <c r="U126" s="419"/>
      <c r="V126" s="419"/>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5" hidden="false" customHeight="false" outlineLevel="0" collapsed="false">
      <c r="A127" s="0"/>
      <c r="B127" s="422" t="s">
        <v>441</v>
      </c>
      <c r="C127" s="414" t="n">
        <v>18.3435</v>
      </c>
      <c r="D127" s="415" t="n">
        <v>18.1201530313966</v>
      </c>
      <c r="E127" s="415" t="n">
        <v>18.3065604743574</v>
      </c>
      <c r="F127" s="415" t="n">
        <v>18.4583710007495</v>
      </c>
      <c r="G127" s="415" t="n">
        <v>18.8308524590482</v>
      </c>
      <c r="H127" s="415" t="n">
        <v>19.6792212439801</v>
      </c>
      <c r="I127" s="415" t="n">
        <v>19.9969167424868</v>
      </c>
      <c r="J127" s="415" t="n">
        <v>21.0061671726666</v>
      </c>
      <c r="K127" s="415" t="n">
        <v>22.4311804731892</v>
      </c>
      <c r="L127" s="415" t="n">
        <v>22.5458282009624</v>
      </c>
      <c r="M127" s="415" t="n">
        <v>23.1478671651565</v>
      </c>
      <c r="N127" s="415" t="n">
        <v>23.518375253951</v>
      </c>
      <c r="O127" s="415" t="n">
        <v>23.5962891859026</v>
      </c>
      <c r="P127" s="415" t="n">
        <v>23.882132716095</v>
      </c>
      <c r="Q127" s="416" t="n">
        <v>24.0991257550618</v>
      </c>
      <c r="R127" s="419"/>
      <c r="S127" s="419"/>
      <c r="T127" s="419"/>
      <c r="U127" s="419"/>
      <c r="V127" s="419"/>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 hidden="false" customHeight="false" outlineLevel="0" collapsed="false">
      <c r="A128" s="0"/>
      <c r="B128" s="423" t="s">
        <v>442</v>
      </c>
      <c r="C128" s="410" t="n">
        <v>44.7153791155669</v>
      </c>
      <c r="D128" s="411" t="n">
        <v>45.4770581633922</v>
      </c>
      <c r="E128" s="411" t="n">
        <v>45.8110267900283</v>
      </c>
      <c r="F128" s="411" t="n">
        <v>44.8216796445146</v>
      </c>
      <c r="G128" s="411" t="n">
        <v>47.9515822076922</v>
      </c>
      <c r="H128" s="411" t="n">
        <v>48.9047954288358</v>
      </c>
      <c r="I128" s="411" t="n">
        <v>50.1804157932115</v>
      </c>
      <c r="J128" s="411" t="n">
        <v>52.1582995643952</v>
      </c>
      <c r="K128" s="411" t="n">
        <v>56.0917945271053</v>
      </c>
      <c r="L128" s="411" t="n">
        <v>54.9102407223246</v>
      </c>
      <c r="M128" s="411" t="n">
        <v>55.5221019617309</v>
      </c>
      <c r="N128" s="411" t="n">
        <v>57.5482966181802</v>
      </c>
      <c r="O128" s="411" t="n">
        <v>58.8933118515155</v>
      </c>
      <c r="P128" s="411" t="n">
        <v>59.4552042141604</v>
      </c>
      <c r="Q128" s="412" t="n">
        <v>60.1317793713168</v>
      </c>
      <c r="R128" s="424" t="n">
        <f aca="false">E100</f>
        <v>56.7499869884685</v>
      </c>
      <c r="S128" s="424" t="n">
        <f aca="false">F100</f>
        <v>62.9245950005251</v>
      </c>
      <c r="T128" s="424" t="n">
        <f aca="false">G100</f>
        <v>66.1870939127736</v>
      </c>
      <c r="U128" s="424" t="n">
        <f aca="false">H100</f>
        <v>69.8917628465515</v>
      </c>
      <c r="V128" s="424" t="n">
        <f aca="false">I100</f>
        <v>72.4563649155264</v>
      </c>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0"/>
      <c r="B129" s="402" t="s">
        <v>443</v>
      </c>
      <c r="C129" s="414" t="n">
        <v>29.4637852540065</v>
      </c>
      <c r="D129" s="415" t="n">
        <v>30.1275651931263</v>
      </c>
      <c r="E129" s="415" t="n">
        <v>30.8104558273022</v>
      </c>
      <c r="F129" s="415" t="n">
        <v>30.0027428484315</v>
      </c>
      <c r="G129" s="415" t="n">
        <v>32.4866095965151</v>
      </c>
      <c r="H129" s="415" t="n">
        <v>33.6608835462177</v>
      </c>
      <c r="I129" s="415" t="n">
        <v>35.2024061291285</v>
      </c>
      <c r="J129" s="415" t="n">
        <v>36.0494659381986</v>
      </c>
      <c r="K129" s="415" t="n">
        <v>38.4031359316437</v>
      </c>
      <c r="L129" s="415" t="n">
        <v>38.378330315692</v>
      </c>
      <c r="M129" s="415" t="n">
        <v>38.8090885367509</v>
      </c>
      <c r="N129" s="415" t="n">
        <v>40.0035226466647</v>
      </c>
      <c r="O129" s="415" t="n">
        <v>41.2619440108319</v>
      </c>
      <c r="P129" s="415" t="n">
        <v>41.2781343793432</v>
      </c>
      <c r="Q129" s="416" t="n">
        <v>41.2640376635646</v>
      </c>
      <c r="R129" s="417" t="n">
        <f aca="false">Q129/Q128*R128</f>
        <v>38.9433611474997</v>
      </c>
      <c r="S129" s="417" t="n">
        <f aca="false">R129/R128*S128</f>
        <v>43.1805425552528</v>
      </c>
      <c r="T129" s="417" t="n">
        <f aca="false">S129/S128*T128</f>
        <v>45.4193566964584</v>
      </c>
      <c r="U129" s="417" t="n">
        <f aca="false">T129/T128*U128</f>
        <v>47.9615997501767</v>
      </c>
      <c r="V129" s="417" t="n">
        <f aca="false">U129/U128*V128</f>
        <v>49.7214983840214</v>
      </c>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0"/>
      <c r="B130" s="425" t="s">
        <v>444</v>
      </c>
      <c r="C130" s="414" t="n">
        <v>13.5386</v>
      </c>
      <c r="D130" s="415" t="n">
        <v>13.864268</v>
      </c>
      <c r="E130" s="415" t="n">
        <v>14.043394</v>
      </c>
      <c r="F130" s="415" t="n">
        <v>13.340337059142</v>
      </c>
      <c r="G130" s="415" t="n">
        <v>14.492594127</v>
      </c>
      <c r="H130" s="415" t="n">
        <v>14.879</v>
      </c>
      <c r="I130" s="415" t="n">
        <v>15.28508896625</v>
      </c>
      <c r="J130" s="415" t="n">
        <v>15.6046</v>
      </c>
      <c r="K130" s="415" t="n">
        <v>16.1766</v>
      </c>
      <c r="L130" s="415" t="n">
        <v>15.945391914917</v>
      </c>
      <c r="M130" s="415" t="n">
        <v>16.11309653384</v>
      </c>
      <c r="N130" s="415" t="n">
        <v>16.60538158838</v>
      </c>
      <c r="O130" s="415" t="n">
        <v>16.9455369592649</v>
      </c>
      <c r="P130" s="415" t="n">
        <v>17.14694989928</v>
      </c>
      <c r="Q130" s="416" t="n">
        <v>17.3417056168982</v>
      </c>
      <c r="R130" s="426"/>
      <c r="S130" s="426"/>
      <c r="T130" s="426"/>
      <c r="U130" s="426"/>
      <c r="V130" s="426"/>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0"/>
      <c r="B131" s="427" t="s">
        <v>445</v>
      </c>
      <c r="C131" s="414" t="n">
        <v>8.535</v>
      </c>
      <c r="D131" s="415" t="n">
        <v>8.84321077</v>
      </c>
      <c r="E131" s="415" t="n">
        <v>9.144992623</v>
      </c>
      <c r="F131" s="415" t="n">
        <v>9.122440541</v>
      </c>
      <c r="G131" s="415" t="n">
        <v>9.644502423</v>
      </c>
      <c r="H131" s="415" t="n">
        <v>10.204453088</v>
      </c>
      <c r="I131" s="415" t="n">
        <v>11.11323448</v>
      </c>
      <c r="J131" s="415" t="n">
        <v>11.586344625</v>
      </c>
      <c r="K131" s="415" t="n">
        <v>12.707723219</v>
      </c>
      <c r="L131" s="415" t="n">
        <v>12.864482776</v>
      </c>
      <c r="M131" s="415" t="n">
        <v>12.889646995</v>
      </c>
      <c r="N131" s="415" t="n">
        <v>13.467842713</v>
      </c>
      <c r="O131" s="415" t="n">
        <v>14.206048078</v>
      </c>
      <c r="P131" s="415" t="n">
        <v>14.041726354</v>
      </c>
      <c r="Q131" s="416" t="n">
        <v>13.631183258</v>
      </c>
      <c r="R131" s="426"/>
      <c r="S131" s="428"/>
      <c r="T131" s="428"/>
      <c r="U131" s="428"/>
      <c r="V131" s="428"/>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0"/>
      <c r="B132" s="425" t="s">
        <v>446</v>
      </c>
      <c r="C132" s="414" t="n">
        <v>6.011</v>
      </c>
      <c r="D132" s="415" t="n">
        <v>6.081</v>
      </c>
      <c r="E132" s="415" t="n">
        <v>6.1855</v>
      </c>
      <c r="F132" s="415" t="n">
        <v>6.015</v>
      </c>
      <c r="G132" s="415" t="n">
        <v>6.6783</v>
      </c>
      <c r="H132" s="415" t="n">
        <v>6.8636</v>
      </c>
      <c r="I132" s="415" t="n">
        <v>6.99119119584</v>
      </c>
      <c r="J132" s="415" t="n">
        <v>6.886</v>
      </c>
      <c r="K132" s="415" t="n">
        <v>7.3184</v>
      </c>
      <c r="L132" s="415" t="n">
        <v>7.3533</v>
      </c>
      <c r="M132" s="415" t="n">
        <v>7.48576338552</v>
      </c>
      <c r="N132" s="415" t="n">
        <v>7.575</v>
      </c>
      <c r="O132" s="415" t="n">
        <v>7.675</v>
      </c>
      <c r="P132" s="415" t="n">
        <v>7.60459698984</v>
      </c>
      <c r="Q132" s="416" t="n">
        <v>7.72180237381153</v>
      </c>
      <c r="R132" s="426"/>
      <c r="S132" s="426"/>
      <c r="T132" s="426"/>
      <c r="U132" s="426"/>
      <c r="V132" s="426"/>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5" hidden="false" customHeight="false" outlineLevel="0" collapsed="false">
      <c r="A133" s="0"/>
      <c r="B133" s="425" t="s">
        <v>447</v>
      </c>
      <c r="C133" s="414" t="n">
        <v>1.37918525400651</v>
      </c>
      <c r="D133" s="415" t="n">
        <v>1.3390864231263</v>
      </c>
      <c r="E133" s="415" t="n">
        <v>1.43656920430221</v>
      </c>
      <c r="F133" s="415" t="n">
        <v>1.52496524828949</v>
      </c>
      <c r="G133" s="415" t="n">
        <v>1.67121304651509</v>
      </c>
      <c r="H133" s="415" t="n">
        <v>1.71383045821773</v>
      </c>
      <c r="I133" s="415" t="n">
        <v>1.81289148703846</v>
      </c>
      <c r="J133" s="415" t="n">
        <v>1.97252131319863</v>
      </c>
      <c r="K133" s="415" t="n">
        <v>2.20041271264369</v>
      </c>
      <c r="L133" s="415" t="n">
        <v>2.21515562477499</v>
      </c>
      <c r="M133" s="415" t="n">
        <v>2.32058162239087</v>
      </c>
      <c r="N133" s="415" t="n">
        <v>2.35529834528468</v>
      </c>
      <c r="O133" s="415" t="n">
        <v>2.43535897356696</v>
      </c>
      <c r="P133" s="415" t="n">
        <v>2.48486113622322</v>
      </c>
      <c r="Q133" s="416" t="n">
        <v>2.56934641485481</v>
      </c>
      <c r="R133" s="426"/>
      <c r="S133" s="426"/>
      <c r="T133" s="426"/>
      <c r="U133" s="426"/>
      <c r="V133" s="426"/>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5" hidden="false" customHeight="false" outlineLevel="0" collapsed="false">
      <c r="A134" s="0"/>
      <c r="B134" s="402" t="s">
        <v>448</v>
      </c>
      <c r="C134" s="414" t="n">
        <v>15.2515938615604</v>
      </c>
      <c r="D134" s="415" t="n">
        <v>15.3494929702659</v>
      </c>
      <c r="E134" s="415" t="n">
        <v>15.0005709627261</v>
      </c>
      <c r="F134" s="415" t="n">
        <v>14.8189367960831</v>
      </c>
      <c r="G134" s="415" t="n">
        <v>15.4649726111771</v>
      </c>
      <c r="H134" s="415" t="n">
        <v>15.243911882618</v>
      </c>
      <c r="I134" s="415" t="n">
        <v>14.9780096640831</v>
      </c>
      <c r="J134" s="415" t="n">
        <v>16.1088336261966</v>
      </c>
      <c r="K134" s="415" t="n">
        <v>17.6886585954617</v>
      </c>
      <c r="L134" s="415" t="n">
        <v>16.5319104066326</v>
      </c>
      <c r="M134" s="415" t="n">
        <v>16.71301342498</v>
      </c>
      <c r="N134" s="415" t="n">
        <v>17.5447739715156</v>
      </c>
      <c r="O134" s="415" t="n">
        <v>17.6313678406836</v>
      </c>
      <c r="P134" s="415" t="n">
        <v>18.1770698348172</v>
      </c>
      <c r="Q134" s="416" t="n">
        <v>18.8677417077522</v>
      </c>
      <c r="R134" s="429" t="n">
        <f aca="false">R128-R129</f>
        <v>17.8066258409688</v>
      </c>
      <c r="S134" s="429" t="n">
        <f aca="false">S128-S129</f>
        <v>19.7440524452723</v>
      </c>
      <c r="T134" s="429" t="n">
        <f aca="false">T128-T129</f>
        <v>20.7677372163152</v>
      </c>
      <c r="U134" s="429" t="n">
        <f aca="false">U128-U129</f>
        <v>21.9301630963748</v>
      </c>
      <c r="V134" s="429" t="n">
        <f aca="false">V128-V129</f>
        <v>22.734866531505</v>
      </c>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5" hidden="false" customHeight="false" outlineLevel="0" collapsed="false">
      <c r="A135" s="0"/>
      <c r="B135" s="427" t="s">
        <v>449</v>
      </c>
      <c r="C135" s="414" t="n">
        <v>0.1247</v>
      </c>
      <c r="D135" s="415" t="n">
        <v>0.129</v>
      </c>
      <c r="E135" s="415" t="n">
        <v>0.1414</v>
      </c>
      <c r="F135" s="415" t="n">
        <v>0.1382</v>
      </c>
      <c r="G135" s="415" t="n">
        <v>0.1554</v>
      </c>
      <c r="H135" s="415" t="n">
        <v>0.1716</v>
      </c>
      <c r="I135" s="415" t="n">
        <v>0.17955378</v>
      </c>
      <c r="J135" s="415" t="n">
        <v>0.256604412</v>
      </c>
      <c r="K135" s="415" t="n">
        <v>0.283913892</v>
      </c>
      <c r="L135" s="415" t="n">
        <v>0.282159143</v>
      </c>
      <c r="M135" s="415" t="n">
        <v>0.333857895</v>
      </c>
      <c r="N135" s="415" t="n">
        <v>0.349501589</v>
      </c>
      <c r="O135" s="415" t="n">
        <v>0.355220085</v>
      </c>
      <c r="P135" s="415" t="n">
        <v>0.61549211</v>
      </c>
      <c r="Q135" s="416" t="n">
        <v>0.744395451</v>
      </c>
      <c r="R135" s="430"/>
      <c r="S135" s="430"/>
      <c r="T135" s="430"/>
      <c r="U135" s="430"/>
      <c r="V135" s="43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 hidden="false" customHeight="false" outlineLevel="0" collapsed="false">
      <c r="A136" s="0"/>
      <c r="B136" s="427" t="s">
        <v>450</v>
      </c>
      <c r="C136" s="414" t="n">
        <v>5.41114386156042</v>
      </c>
      <c r="D136" s="415" t="n">
        <v>5.37164297026588</v>
      </c>
      <c r="E136" s="415" t="n">
        <v>5.34904596272607</v>
      </c>
      <c r="F136" s="415" t="n">
        <v>5.64601179608309</v>
      </c>
      <c r="G136" s="415" t="n">
        <v>5.71599261117714</v>
      </c>
      <c r="H136" s="415" t="n">
        <v>5.75067188261803</v>
      </c>
      <c r="I136" s="415" t="n">
        <v>5.94908209476144</v>
      </c>
      <c r="J136" s="415" t="n">
        <v>6.24513884311689</v>
      </c>
      <c r="K136" s="415" t="n">
        <v>6.48664123732994</v>
      </c>
      <c r="L136" s="415" t="n">
        <v>6.55575522149693</v>
      </c>
      <c r="M136" s="415" t="n">
        <v>6.64793616849607</v>
      </c>
      <c r="N136" s="415" t="n">
        <v>6.9819872091791</v>
      </c>
      <c r="O136" s="415" t="n">
        <v>7.22400146315508</v>
      </c>
      <c r="P136" s="415" t="n">
        <v>7.42617723832943</v>
      </c>
      <c r="Q136" s="416" t="n">
        <v>7.69848934118174</v>
      </c>
      <c r="R136" s="426"/>
      <c r="S136" s="426"/>
      <c r="T136" s="426"/>
      <c r="U136" s="426"/>
      <c r="V136" s="426"/>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5" hidden="false" customHeight="false" outlineLevel="0" collapsed="false">
      <c r="A137" s="0"/>
      <c r="B137" s="427" t="s">
        <v>451</v>
      </c>
      <c r="C137" s="414" t="n">
        <v>3.7021</v>
      </c>
      <c r="D137" s="415" t="n">
        <v>3.7919</v>
      </c>
      <c r="E137" s="415" t="n">
        <v>3.9147</v>
      </c>
      <c r="F137" s="415" t="n">
        <v>3.9064</v>
      </c>
      <c r="G137" s="415" t="n">
        <v>4.0442</v>
      </c>
      <c r="H137" s="415" t="n">
        <v>4.0222</v>
      </c>
      <c r="I137" s="415" t="n">
        <v>4.082172525</v>
      </c>
      <c r="J137" s="415" t="n">
        <v>4.078462141</v>
      </c>
      <c r="K137" s="415" t="n">
        <v>4.27432108</v>
      </c>
      <c r="L137" s="415" t="n">
        <v>4.30259212461904</v>
      </c>
      <c r="M137" s="415" t="n">
        <v>4.31386907407795</v>
      </c>
      <c r="N137" s="415" t="n">
        <v>4.502336239</v>
      </c>
      <c r="O137" s="415" t="n">
        <v>4.618809162</v>
      </c>
      <c r="P137" s="415" t="n">
        <v>4.675218273</v>
      </c>
      <c r="Q137" s="416" t="n">
        <v>4.932486819</v>
      </c>
      <c r="R137" s="430"/>
      <c r="S137" s="430"/>
      <c r="T137" s="430"/>
      <c r="U137" s="430"/>
      <c r="V137" s="43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5" hidden="false" customHeight="false" outlineLevel="0" collapsed="false">
      <c r="A138" s="0"/>
      <c r="B138" s="431" t="s">
        <v>452</v>
      </c>
      <c r="C138" s="432" t="n">
        <v>0.8457</v>
      </c>
      <c r="D138" s="433" t="n">
        <v>0.8318</v>
      </c>
      <c r="E138" s="433" t="n">
        <v>0.8433</v>
      </c>
      <c r="F138" s="433" t="n">
        <v>0.8159</v>
      </c>
      <c r="G138" s="433" t="n">
        <v>0.8272</v>
      </c>
      <c r="H138" s="433" t="n">
        <v>0.785</v>
      </c>
      <c r="I138" s="433" t="n">
        <v>0.76842457</v>
      </c>
      <c r="J138" s="433" t="n">
        <v>0.763035609</v>
      </c>
      <c r="K138" s="433" t="n">
        <v>0.800614034</v>
      </c>
      <c r="L138" s="433" t="n">
        <v>0.782142131</v>
      </c>
      <c r="M138" s="433" t="n">
        <v>0.771160187</v>
      </c>
      <c r="N138" s="433" t="n">
        <v>0.818807557</v>
      </c>
      <c r="O138" s="433" t="n">
        <v>0.856997183</v>
      </c>
      <c r="P138" s="433" t="n">
        <v>0.833473785</v>
      </c>
      <c r="Q138" s="434" t="n">
        <v>0.881698003</v>
      </c>
      <c r="R138" s="435"/>
      <c r="S138" s="435"/>
      <c r="T138" s="435"/>
      <c r="U138" s="435"/>
      <c r="V138" s="435"/>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5" hidden="false" customHeight="false" outlineLevel="0" collapsed="false">
      <c r="A139" s="0"/>
      <c r="B139" s="431" t="s">
        <v>453</v>
      </c>
      <c r="C139" s="432" t="n">
        <v>1.6274</v>
      </c>
      <c r="D139" s="433" t="n">
        <v>1.6621</v>
      </c>
      <c r="E139" s="433" t="n">
        <v>1.6904</v>
      </c>
      <c r="F139" s="433" t="n">
        <v>1.6975</v>
      </c>
      <c r="G139" s="433" t="n">
        <v>1.787</v>
      </c>
      <c r="H139" s="433" t="n">
        <v>1.8072</v>
      </c>
      <c r="I139" s="433" t="n">
        <v>1.832747955</v>
      </c>
      <c r="J139" s="433" t="n">
        <v>1.796081313</v>
      </c>
      <c r="K139" s="433" t="n">
        <v>1.893465826</v>
      </c>
      <c r="L139" s="433" t="n">
        <v>1.867409661</v>
      </c>
      <c r="M139" s="433" t="n">
        <v>1.828804911</v>
      </c>
      <c r="N139" s="433" t="n">
        <v>1.848435763</v>
      </c>
      <c r="O139" s="433" t="n">
        <v>1.855271787</v>
      </c>
      <c r="P139" s="433" t="n">
        <v>1.873411862</v>
      </c>
      <c r="Q139" s="434" t="n">
        <v>2.017196356</v>
      </c>
      <c r="R139" s="435"/>
      <c r="S139" s="435"/>
      <c r="T139" s="435"/>
      <c r="U139" s="435"/>
      <c r="V139" s="435"/>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5" hidden="false" customHeight="false" outlineLevel="0" collapsed="false">
      <c r="A140" s="0"/>
      <c r="B140" s="431" t="s">
        <v>454</v>
      </c>
      <c r="C140" s="432" t="n">
        <v>1.229</v>
      </c>
      <c r="D140" s="433" t="n">
        <v>1.298</v>
      </c>
      <c r="E140" s="433" t="n">
        <v>1.381</v>
      </c>
      <c r="F140" s="433" t="n">
        <v>1.393</v>
      </c>
      <c r="G140" s="433" t="n">
        <v>1.43</v>
      </c>
      <c r="H140" s="433" t="n">
        <v>1.43</v>
      </c>
      <c r="I140" s="433" t="n">
        <v>1.481</v>
      </c>
      <c r="J140" s="433" t="n">
        <v>1.518</v>
      </c>
      <c r="K140" s="433" t="n">
        <v>1.56</v>
      </c>
      <c r="L140" s="433" t="n">
        <v>1.61228249661904</v>
      </c>
      <c r="M140" s="433" t="n">
        <v>1.67065086107795</v>
      </c>
      <c r="N140" s="433" t="n">
        <v>1.79</v>
      </c>
      <c r="O140" s="433" t="n">
        <v>1.859</v>
      </c>
      <c r="P140" s="433" t="n">
        <v>1.919</v>
      </c>
      <c r="Q140" s="434" t="n">
        <v>1.979</v>
      </c>
      <c r="R140" s="435"/>
      <c r="S140" s="435"/>
      <c r="T140" s="435"/>
      <c r="U140" s="435"/>
      <c r="V140" s="435"/>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5" hidden="false" customHeight="false" outlineLevel="0" collapsed="false">
      <c r="A141" s="0"/>
      <c r="B141" s="431" t="s">
        <v>455</v>
      </c>
      <c r="C141" s="436" t="s">
        <v>456</v>
      </c>
      <c r="D141" s="437" t="s">
        <v>456</v>
      </c>
      <c r="E141" s="437" t="s">
        <v>456</v>
      </c>
      <c r="F141" s="437" t="s">
        <v>456</v>
      </c>
      <c r="G141" s="437" t="s">
        <v>456</v>
      </c>
      <c r="H141" s="437" t="s">
        <v>456</v>
      </c>
      <c r="I141" s="437" t="s">
        <v>456</v>
      </c>
      <c r="J141" s="437" t="n">
        <v>0.001345219</v>
      </c>
      <c r="K141" s="437" t="n">
        <v>0.02024122</v>
      </c>
      <c r="L141" s="437" t="n">
        <v>0.040757836</v>
      </c>
      <c r="M141" s="437" t="n">
        <v>0.043253115</v>
      </c>
      <c r="N141" s="437" t="n">
        <v>0.045092919</v>
      </c>
      <c r="O141" s="437" t="n">
        <v>0.047540192</v>
      </c>
      <c r="P141" s="437" t="n">
        <v>0.049332626</v>
      </c>
      <c r="Q141" s="438" t="n">
        <v>0.05459246</v>
      </c>
      <c r="R141" s="435"/>
      <c r="S141" s="435"/>
      <c r="T141" s="435"/>
      <c r="U141" s="435"/>
      <c r="V141" s="435"/>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5" hidden="false" customHeight="false" outlineLevel="0" collapsed="false">
      <c r="A142" s="0"/>
      <c r="B142" s="425" t="s">
        <v>457</v>
      </c>
      <c r="C142" s="414" t="n">
        <v>4.23645</v>
      </c>
      <c r="D142" s="415" t="n">
        <v>4.20895</v>
      </c>
      <c r="E142" s="415" t="n">
        <v>4.0334</v>
      </c>
      <c r="F142" s="415" t="n">
        <v>3.74285</v>
      </c>
      <c r="G142" s="415" t="n">
        <v>4.25731</v>
      </c>
      <c r="H142" s="415" t="n">
        <v>4.222575</v>
      </c>
      <c r="I142" s="415" t="n">
        <v>4.20587443289181</v>
      </c>
      <c r="J142" s="415" t="n">
        <v>4.18995526654547</v>
      </c>
      <c r="K142" s="415" t="n">
        <v>4.17838837342956</v>
      </c>
      <c r="L142" s="415" t="n">
        <v>4.17682243375019</v>
      </c>
      <c r="M142" s="415" t="n">
        <v>4.19030778603241</v>
      </c>
      <c r="N142" s="415" t="n">
        <v>4.22824634466374</v>
      </c>
      <c r="O142" s="415" t="n">
        <v>4.23333713052852</v>
      </c>
      <c r="P142" s="415" t="n">
        <v>4.26018221348777</v>
      </c>
      <c r="Q142" s="416" t="n">
        <v>4.29237009657049</v>
      </c>
      <c r="R142" s="426"/>
      <c r="S142" s="426"/>
      <c r="T142" s="426"/>
      <c r="U142" s="426"/>
      <c r="V142" s="426"/>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5" hidden="false" customHeight="false" outlineLevel="0" collapsed="false">
      <c r="A143" s="0"/>
      <c r="B143" s="425" t="s">
        <v>458</v>
      </c>
      <c r="C143" s="414" t="n">
        <v>1.7772</v>
      </c>
      <c r="D143" s="415" t="n">
        <v>1.848</v>
      </c>
      <c r="E143" s="415" t="n">
        <v>1.562025</v>
      </c>
      <c r="F143" s="415" t="n">
        <v>1.385475</v>
      </c>
      <c r="G143" s="415" t="n">
        <v>1.29207</v>
      </c>
      <c r="H143" s="415" t="n">
        <v>1.076865</v>
      </c>
      <c r="I143" s="415" t="n">
        <v>0.56132683142982</v>
      </c>
      <c r="J143" s="415" t="n">
        <v>1.33867296353424</v>
      </c>
      <c r="K143" s="415" t="n">
        <v>2.46539401270216</v>
      </c>
      <c r="L143" s="415" t="n">
        <v>1.21458148376647</v>
      </c>
      <c r="M143" s="415" t="n">
        <v>1.22704250137357</v>
      </c>
      <c r="N143" s="415" t="n">
        <v>1.48270258967271</v>
      </c>
      <c r="O143" s="415" t="n">
        <v>1.2</v>
      </c>
      <c r="P143" s="415" t="n">
        <v>1.2</v>
      </c>
      <c r="Q143" s="416" t="n">
        <v>1.2</v>
      </c>
      <c r="R143" s="426"/>
      <c r="S143" s="426"/>
      <c r="T143" s="426"/>
      <c r="U143" s="426"/>
      <c r="V143" s="426"/>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5" hidden="false" customHeight="false" outlineLevel="0" collapsed="false">
      <c r="A144" s="0"/>
      <c r="B144" s="406" t="s">
        <v>459</v>
      </c>
      <c r="C144" s="407" t="n">
        <v>892.538476042765</v>
      </c>
      <c r="D144" s="407" t="n">
        <v>925.418575119423</v>
      </c>
      <c r="E144" s="407" t="n">
        <v>938.293655479836</v>
      </c>
      <c r="F144" s="407" t="n">
        <v>942.435562805803</v>
      </c>
      <c r="G144" s="407" t="n">
        <v>949.799800874121</v>
      </c>
      <c r="H144" s="407" t="n">
        <v>947.156996545485</v>
      </c>
      <c r="I144" s="407" t="n">
        <v>952.083756198614</v>
      </c>
      <c r="J144" s="407" t="n">
        <v>967.05573465017</v>
      </c>
      <c r="K144" s="407" t="n">
        <v>964.507982164531</v>
      </c>
      <c r="L144" s="407" t="n">
        <v>965.287702955616</v>
      </c>
      <c r="M144" s="407" t="n">
        <v>974.436797813004</v>
      </c>
      <c r="N144" s="407" t="n">
        <v>981.812682490579</v>
      </c>
      <c r="O144" s="407" t="n">
        <v>984.462026386204</v>
      </c>
      <c r="P144" s="407" t="n">
        <v>989.608056596337</v>
      </c>
      <c r="Q144" s="408" t="n">
        <v>1000.14811176835</v>
      </c>
      <c r="R144" s="401"/>
      <c r="S144" s="401"/>
      <c r="T144" s="401"/>
      <c r="U144" s="401"/>
      <c r="V144" s="401"/>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439" customFormat="true" ht="15.75" hidden="false" customHeight="false" outlineLevel="0" collapsed="false">
      <c r="B145" s="440" t="s">
        <v>460</v>
      </c>
      <c r="C145" s="440"/>
      <c r="D145" s="440"/>
      <c r="E145" s="440"/>
      <c r="F145" s="440"/>
      <c r="G145" s="440"/>
      <c r="H145" s="440"/>
      <c r="I145" s="440"/>
      <c r="J145" s="440"/>
      <c r="K145" s="440"/>
      <c r="L145" s="440"/>
      <c r="M145" s="440"/>
      <c r="N145" s="440"/>
      <c r="O145" s="440"/>
      <c r="P145" s="440"/>
      <c r="Q145" s="440"/>
      <c r="R145" s="441"/>
      <c r="S145" s="441"/>
      <c r="T145" s="441"/>
      <c r="U145" s="441"/>
      <c r="V145" s="442"/>
    </row>
    <row r="146" customFormat="false" ht="15.75" hidden="false" customHeight="true" outlineLevel="0" collapsed="false">
      <c r="A146" s="439"/>
      <c r="B146" s="443" t="s">
        <v>461</v>
      </c>
      <c r="C146" s="443"/>
      <c r="D146" s="443"/>
      <c r="E146" s="443"/>
      <c r="F146" s="443"/>
      <c r="G146" s="443"/>
      <c r="H146" s="443"/>
      <c r="I146" s="443"/>
      <c r="J146" s="443"/>
      <c r="K146" s="443"/>
      <c r="L146" s="443"/>
      <c r="M146" s="443"/>
      <c r="N146" s="443"/>
      <c r="O146" s="443"/>
      <c r="P146" s="443"/>
      <c r="Q146" s="443"/>
      <c r="R146" s="444"/>
      <c r="S146" s="444"/>
      <c r="T146" s="444"/>
      <c r="U146" s="444"/>
      <c r="V146" s="442"/>
    </row>
    <row r="147" customFormat="false" ht="14.45" hidden="false" customHeight="true" outlineLevel="0" collapsed="false">
      <c r="A147" s="439"/>
      <c r="B147" s="443" t="s">
        <v>462</v>
      </c>
      <c r="C147" s="443"/>
      <c r="D147" s="443"/>
      <c r="E147" s="443"/>
      <c r="F147" s="443"/>
      <c r="G147" s="443"/>
      <c r="H147" s="443"/>
      <c r="I147" s="443"/>
      <c r="J147" s="443"/>
      <c r="K147" s="443"/>
      <c r="L147" s="443"/>
      <c r="M147" s="443"/>
      <c r="N147" s="443"/>
      <c r="O147" s="443"/>
      <c r="P147" s="443"/>
      <c r="Q147" s="443"/>
      <c r="R147" s="444"/>
      <c r="S147" s="444"/>
      <c r="T147" s="444"/>
      <c r="U147" s="444"/>
      <c r="V147" s="442"/>
    </row>
    <row r="148" customFormat="false" ht="14.45" hidden="false" customHeight="true" outlineLevel="0" collapsed="false">
      <c r="A148" s="439"/>
      <c r="B148" s="443" t="s">
        <v>463</v>
      </c>
      <c r="C148" s="443"/>
      <c r="D148" s="443"/>
      <c r="E148" s="443"/>
      <c r="F148" s="443"/>
      <c r="G148" s="443"/>
      <c r="H148" s="443"/>
      <c r="I148" s="443"/>
      <c r="J148" s="443"/>
      <c r="K148" s="443"/>
      <c r="L148" s="443"/>
      <c r="M148" s="443"/>
      <c r="N148" s="443"/>
      <c r="O148" s="443"/>
      <c r="P148" s="443"/>
      <c r="Q148" s="443"/>
      <c r="R148" s="444"/>
      <c r="S148" s="444"/>
      <c r="T148" s="444"/>
      <c r="U148" s="444"/>
      <c r="V148" s="442"/>
    </row>
    <row r="149" customFormat="false" ht="14.45" hidden="false" customHeight="true" outlineLevel="0" collapsed="false">
      <c r="A149" s="439"/>
      <c r="B149" s="443" t="s">
        <v>464</v>
      </c>
      <c r="C149" s="443"/>
      <c r="D149" s="443"/>
      <c r="E149" s="443"/>
      <c r="F149" s="443"/>
      <c r="G149" s="443"/>
      <c r="H149" s="443"/>
      <c r="I149" s="443"/>
      <c r="J149" s="443"/>
      <c r="K149" s="443"/>
      <c r="L149" s="443"/>
      <c r="M149" s="443"/>
      <c r="N149" s="443"/>
      <c r="O149" s="443"/>
      <c r="P149" s="443"/>
      <c r="Q149" s="443"/>
      <c r="R149" s="444"/>
      <c r="S149" s="444"/>
      <c r="T149" s="444"/>
      <c r="U149" s="444"/>
      <c r="V149" s="442"/>
    </row>
    <row r="150" customFormat="false" ht="14.45" hidden="false" customHeight="true" outlineLevel="0" collapsed="false">
      <c r="A150" s="439"/>
      <c r="B150" s="443" t="s">
        <v>465</v>
      </c>
      <c r="C150" s="443"/>
      <c r="D150" s="443"/>
      <c r="E150" s="443"/>
      <c r="F150" s="443"/>
      <c r="G150" s="443"/>
      <c r="H150" s="443"/>
      <c r="I150" s="443"/>
      <c r="J150" s="443"/>
      <c r="K150" s="443"/>
      <c r="L150" s="443"/>
      <c r="M150" s="443"/>
      <c r="N150" s="443"/>
      <c r="O150" s="443"/>
      <c r="P150" s="443"/>
      <c r="Q150" s="443"/>
      <c r="R150" s="444"/>
      <c r="S150" s="444"/>
      <c r="T150" s="444"/>
      <c r="U150" s="444"/>
      <c r="V150" s="442"/>
    </row>
    <row r="151" customFormat="false" ht="14.45" hidden="false" customHeight="true" outlineLevel="0" collapsed="false">
      <c r="A151" s="439"/>
      <c r="B151" s="443" t="s">
        <v>466</v>
      </c>
      <c r="C151" s="443"/>
      <c r="D151" s="443"/>
      <c r="E151" s="443"/>
      <c r="F151" s="443"/>
      <c r="G151" s="443"/>
      <c r="H151" s="443"/>
      <c r="I151" s="443"/>
      <c r="J151" s="443"/>
      <c r="K151" s="443"/>
      <c r="L151" s="443"/>
      <c r="M151" s="443"/>
      <c r="N151" s="443"/>
      <c r="O151" s="443"/>
      <c r="P151" s="443"/>
      <c r="Q151" s="443"/>
      <c r="R151" s="444"/>
      <c r="S151" s="444"/>
      <c r="T151" s="444"/>
      <c r="U151" s="444"/>
      <c r="V151" s="442"/>
    </row>
    <row r="152" customFormat="false" ht="14.45" hidden="false" customHeight="true" outlineLevel="0" collapsed="false">
      <c r="A152" s="439"/>
      <c r="B152" s="443" t="s">
        <v>467</v>
      </c>
      <c r="C152" s="443"/>
      <c r="D152" s="443"/>
      <c r="E152" s="443"/>
      <c r="F152" s="443"/>
      <c r="G152" s="443"/>
      <c r="H152" s="443"/>
      <c r="I152" s="443"/>
      <c r="J152" s="443"/>
      <c r="K152" s="443"/>
      <c r="L152" s="443"/>
      <c r="M152" s="443"/>
      <c r="N152" s="443"/>
      <c r="O152" s="443"/>
      <c r="P152" s="443"/>
      <c r="Q152" s="443"/>
      <c r="R152" s="444"/>
      <c r="S152" s="444"/>
      <c r="T152" s="444"/>
      <c r="U152" s="444"/>
      <c r="V152" s="442"/>
    </row>
    <row r="153" customFormat="false" ht="14.45" hidden="false" customHeight="true" outlineLevel="0" collapsed="false">
      <c r="A153" s="439"/>
      <c r="B153" s="443" t="s">
        <v>468</v>
      </c>
      <c r="C153" s="443"/>
      <c r="D153" s="443"/>
      <c r="E153" s="443"/>
      <c r="F153" s="443"/>
      <c r="G153" s="443"/>
      <c r="H153" s="443"/>
      <c r="I153" s="443"/>
      <c r="J153" s="443"/>
      <c r="K153" s="443"/>
      <c r="L153" s="443"/>
      <c r="M153" s="443"/>
      <c r="N153" s="443"/>
      <c r="O153" s="443"/>
      <c r="P153" s="443"/>
      <c r="Q153" s="443"/>
      <c r="R153" s="444"/>
      <c r="S153" s="444"/>
      <c r="T153" s="444"/>
      <c r="U153" s="444"/>
      <c r="V153" s="442"/>
    </row>
    <row r="154" customFormat="false" ht="15.75" hidden="false" customHeight="true" outlineLevel="0" collapsed="false">
      <c r="A154" s="439"/>
      <c r="B154" s="443" t="s">
        <v>469</v>
      </c>
      <c r="C154" s="443"/>
      <c r="D154" s="443"/>
      <c r="E154" s="443"/>
      <c r="F154" s="443"/>
      <c r="G154" s="443"/>
      <c r="H154" s="443"/>
      <c r="I154" s="443"/>
      <c r="J154" s="443"/>
      <c r="K154" s="443"/>
      <c r="L154" s="443"/>
      <c r="M154" s="443"/>
      <c r="N154" s="443"/>
      <c r="O154" s="443"/>
      <c r="P154" s="443"/>
      <c r="Q154" s="443"/>
      <c r="R154" s="444"/>
      <c r="S154" s="444"/>
      <c r="T154" s="444"/>
      <c r="U154" s="444"/>
      <c r="V154" s="442"/>
    </row>
    <row r="155" customFormat="false" ht="14.45" hidden="false" customHeight="true" outlineLevel="0" collapsed="false">
      <c r="A155" s="439"/>
      <c r="B155" s="443" t="s">
        <v>470</v>
      </c>
      <c r="C155" s="443"/>
      <c r="D155" s="443"/>
      <c r="E155" s="443"/>
      <c r="F155" s="443"/>
      <c r="G155" s="443"/>
      <c r="H155" s="443"/>
      <c r="I155" s="443"/>
      <c r="J155" s="443"/>
      <c r="K155" s="443"/>
      <c r="L155" s="443"/>
      <c r="M155" s="443"/>
      <c r="N155" s="443"/>
      <c r="O155" s="443"/>
      <c r="P155" s="443"/>
      <c r="Q155" s="443"/>
      <c r="R155" s="444"/>
      <c r="S155" s="444"/>
      <c r="T155" s="444"/>
      <c r="U155" s="444"/>
      <c r="V155" s="442"/>
    </row>
    <row r="156" customFormat="false" ht="14.45" hidden="false" customHeight="true" outlineLevel="0" collapsed="false">
      <c r="A156" s="439"/>
      <c r="B156" s="443" t="s">
        <v>471</v>
      </c>
      <c r="C156" s="443"/>
      <c r="D156" s="443"/>
      <c r="E156" s="443"/>
      <c r="F156" s="443"/>
      <c r="G156" s="443"/>
      <c r="H156" s="443"/>
      <c r="I156" s="443"/>
      <c r="J156" s="443"/>
      <c r="K156" s="443"/>
      <c r="L156" s="443"/>
      <c r="M156" s="443"/>
      <c r="N156" s="443"/>
      <c r="O156" s="443"/>
      <c r="P156" s="443"/>
      <c r="Q156" s="443"/>
      <c r="R156" s="444"/>
      <c r="S156" s="444"/>
      <c r="T156" s="444"/>
      <c r="U156" s="444"/>
      <c r="V156" s="442"/>
    </row>
    <row r="157" customFormat="false" ht="14.45" hidden="false" customHeight="true" outlineLevel="0" collapsed="false">
      <c r="A157" s="439"/>
      <c r="B157" s="443" t="s">
        <v>472</v>
      </c>
      <c r="C157" s="443"/>
      <c r="D157" s="443"/>
      <c r="E157" s="443"/>
      <c r="F157" s="443"/>
      <c r="G157" s="443"/>
      <c r="H157" s="443"/>
      <c r="I157" s="443"/>
      <c r="J157" s="443"/>
      <c r="K157" s="443"/>
      <c r="L157" s="443"/>
      <c r="M157" s="443"/>
      <c r="N157" s="443"/>
      <c r="O157" s="443"/>
      <c r="P157" s="443"/>
      <c r="Q157" s="443"/>
      <c r="R157" s="444"/>
      <c r="S157" s="444"/>
      <c r="T157" s="444"/>
      <c r="U157" s="444"/>
      <c r="V157" s="442"/>
    </row>
    <row r="158" customFormat="false" ht="14.45" hidden="false" customHeight="true" outlineLevel="0" collapsed="false">
      <c r="A158" s="439"/>
      <c r="B158" s="443" t="s">
        <v>473</v>
      </c>
      <c r="C158" s="443"/>
      <c r="D158" s="443"/>
      <c r="E158" s="443"/>
      <c r="F158" s="443"/>
      <c r="G158" s="443"/>
      <c r="H158" s="443"/>
      <c r="I158" s="443"/>
      <c r="J158" s="443"/>
      <c r="K158" s="443"/>
      <c r="L158" s="443"/>
      <c r="M158" s="443"/>
      <c r="N158" s="443"/>
      <c r="O158" s="443"/>
      <c r="P158" s="443"/>
      <c r="Q158" s="445"/>
      <c r="R158" s="442"/>
      <c r="S158" s="442"/>
      <c r="T158" s="442"/>
      <c r="U158" s="442"/>
      <c r="V158" s="442"/>
    </row>
    <row r="159" customFormat="false" ht="14.45" hidden="false" customHeight="true" outlineLevel="0" collapsed="false">
      <c r="A159" s="439"/>
      <c r="B159" s="440" t="s">
        <v>474</v>
      </c>
      <c r="C159" s="443"/>
      <c r="D159" s="443"/>
      <c r="E159" s="443"/>
      <c r="F159" s="443"/>
      <c r="G159" s="443"/>
      <c r="H159" s="443"/>
      <c r="I159" s="443"/>
      <c r="J159" s="443"/>
      <c r="K159" s="443"/>
      <c r="L159" s="443"/>
      <c r="M159" s="443"/>
      <c r="N159" s="443"/>
      <c r="O159" s="443"/>
      <c r="P159" s="443"/>
      <c r="Q159" s="445"/>
      <c r="R159" s="442"/>
      <c r="S159" s="442"/>
      <c r="T159" s="442"/>
      <c r="U159" s="442"/>
      <c r="V159" s="442"/>
    </row>
    <row r="160" customFormat="false" ht="15.75" hidden="false" customHeight="false" outlineLevel="0" collapsed="false">
      <c r="A160" s="439"/>
      <c r="B160" s="446" t="s">
        <v>475</v>
      </c>
      <c r="C160" s="445"/>
      <c r="D160" s="445"/>
      <c r="E160" s="445"/>
      <c r="F160" s="445"/>
      <c r="G160" s="445"/>
      <c r="H160" s="445"/>
      <c r="I160" s="445"/>
      <c r="J160" s="445"/>
      <c r="K160" s="445"/>
      <c r="L160" s="447"/>
      <c r="M160" s="447"/>
      <c r="N160" s="447"/>
      <c r="O160" s="447"/>
      <c r="P160" s="447"/>
      <c r="Q160" s="445"/>
      <c r="R160" s="442"/>
      <c r="S160" s="442"/>
      <c r="T160" s="442"/>
      <c r="U160" s="442"/>
      <c r="V160" s="442"/>
    </row>
    <row r="161" customFormat="false" ht="15.75" hidden="false" customHeight="false" outlineLevel="0" collapsed="false">
      <c r="A161" s="439"/>
      <c r="B161" s="442"/>
      <c r="C161" s="442"/>
      <c r="D161" s="442"/>
      <c r="E161" s="442"/>
      <c r="F161" s="442"/>
      <c r="G161" s="442"/>
      <c r="H161" s="442"/>
      <c r="I161" s="442"/>
      <c r="J161" s="442"/>
      <c r="K161" s="442"/>
      <c r="L161" s="448"/>
      <c r="M161" s="448"/>
      <c r="N161" s="448"/>
      <c r="O161" s="448"/>
      <c r="P161" s="448"/>
      <c r="Q161" s="442"/>
      <c r="R161" s="442"/>
      <c r="S161" s="442"/>
      <c r="T161" s="442"/>
      <c r="U161" s="442"/>
      <c r="V161" s="442"/>
    </row>
    <row r="162" customFormat="false" ht="15.75" hidden="false" customHeight="false" outlineLevel="0" collapsed="false">
      <c r="A162" s="439"/>
      <c r="B162" s="0"/>
      <c r="C162" s="0"/>
      <c r="D162" s="0"/>
      <c r="E162" s="0"/>
      <c r="F162" s="0"/>
      <c r="G162" s="0"/>
      <c r="H162" s="0"/>
      <c r="I162" s="0"/>
    </row>
    <row r="163" customFormat="false" ht="15.75" hidden="false" customHeight="false" outlineLevel="0" collapsed="false">
      <c r="A163" s="439"/>
      <c r="B163" s="449" t="s">
        <v>476</v>
      </c>
      <c r="C163" s="0"/>
      <c r="D163" s="0"/>
      <c r="E163" s="0"/>
      <c r="F163" s="0"/>
      <c r="G163" s="0"/>
      <c r="H163" s="0"/>
      <c r="I163" s="0"/>
    </row>
    <row r="164" customFormat="false" ht="15.75" hidden="false" customHeight="false" outlineLevel="0" collapsed="false">
      <c r="A164" s="439"/>
      <c r="C164" s="0"/>
      <c r="D164" s="0"/>
      <c r="E164" s="0"/>
      <c r="F164" s="0"/>
      <c r="G164" s="0"/>
      <c r="H164" s="0"/>
      <c r="I164" s="0"/>
    </row>
    <row r="165" customFormat="false" ht="15" hidden="false" customHeight="false" outlineLevel="0" collapsed="false">
      <c r="C165" s="65"/>
      <c r="D165" s="66" t="n">
        <v>2010</v>
      </c>
      <c r="E165" s="66" t="n">
        <v>2015</v>
      </c>
      <c r="F165" s="66" t="n">
        <v>2020</v>
      </c>
      <c r="G165" s="66" t="n">
        <v>2025</v>
      </c>
      <c r="H165" s="66" t="n">
        <v>2030</v>
      </c>
      <c r="I165" s="67" t="n">
        <v>2035</v>
      </c>
    </row>
    <row r="166" customFormat="false" ht="15" hidden="false" customHeight="false" outlineLevel="0" collapsed="false">
      <c r="C166" s="86" t="s">
        <v>183</v>
      </c>
      <c r="D166" s="126"/>
      <c r="E166" s="126"/>
      <c r="F166" s="126"/>
      <c r="G166" s="126"/>
      <c r="H166" s="126"/>
      <c r="I166" s="127"/>
    </row>
    <row r="167" customFormat="false" ht="15" hidden="false" customHeight="false" outlineLevel="0" collapsed="false">
      <c r="C167" s="214" t="s">
        <v>159</v>
      </c>
      <c r="D167" s="131" t="n">
        <v>257.645625252565</v>
      </c>
      <c r="E167" s="126"/>
      <c r="F167" s="131" t="n">
        <f aca="false">F103</f>
        <v>287.418871332634</v>
      </c>
      <c r="G167" s="131" t="n">
        <f aca="false">G103</f>
        <v>307.30879091233</v>
      </c>
      <c r="H167" s="131" t="n">
        <f aca="false">H103</f>
        <v>330.755213627555</v>
      </c>
      <c r="I167" s="132" t="n">
        <f aca="false">I103</f>
        <v>360.622113479935</v>
      </c>
    </row>
    <row r="168" customFormat="false" ht="15" hidden="false" customHeight="false" outlineLevel="0" collapsed="false">
      <c r="C168" s="214" t="s">
        <v>184</v>
      </c>
      <c r="D168" s="131" t="n">
        <v>29.9536176712926</v>
      </c>
      <c r="E168" s="126"/>
      <c r="F168" s="131" t="n">
        <f aca="false">F104</f>
        <v>38.1416480446729</v>
      </c>
      <c r="G168" s="131" t="n">
        <f aca="false">G104</f>
        <v>39.793482085833</v>
      </c>
      <c r="H168" s="131" t="n">
        <f aca="false">H104</f>
        <v>41.8815334446471</v>
      </c>
      <c r="I168" s="132" t="n">
        <f aca="false">I104</f>
        <v>44.2180135714649</v>
      </c>
    </row>
    <row r="169" customFormat="false" ht="15" hidden="false" customHeight="false" outlineLevel="0" collapsed="false">
      <c r="C169" s="214" t="s">
        <v>185</v>
      </c>
      <c r="D169" s="131" t="n">
        <v>8.06045606781198</v>
      </c>
      <c r="E169" s="126"/>
      <c r="F169" s="131" t="n">
        <f aca="false">F105</f>
        <v>8.23723050551151</v>
      </c>
      <c r="G169" s="131" t="n">
        <f aca="false">G105</f>
        <v>8.46525131048673</v>
      </c>
      <c r="H169" s="131" t="n">
        <f aca="false">H105</f>
        <v>8.70419458538243</v>
      </c>
      <c r="I169" s="132" t="n">
        <f aca="false">I105</f>
        <v>9.20705931081966</v>
      </c>
    </row>
    <row r="170" customFormat="false" ht="15" hidden="false" customHeight="false" outlineLevel="0" collapsed="false">
      <c r="C170" s="86" t="s">
        <v>187</v>
      </c>
      <c r="D170" s="303"/>
      <c r="E170" s="215"/>
      <c r="F170" s="215"/>
      <c r="G170" s="215"/>
      <c r="H170" s="215"/>
      <c r="I170" s="216"/>
    </row>
    <row r="171" customFormat="false" ht="15" hidden="false" customHeight="false" outlineLevel="0" collapsed="false">
      <c r="C171" s="214" t="s">
        <v>123</v>
      </c>
      <c r="D171" s="131" t="n">
        <f aca="false">Transport!P62*Transport!X398*'Détail Transport'!D178/1000</f>
        <v>0</v>
      </c>
      <c r="E171" s="131"/>
      <c r="F171" s="131" t="n">
        <f aca="false">Transport!R62*Transport!Z398*'Détail Transport'!F178/1000</f>
        <v>0</v>
      </c>
      <c r="G171" s="131" t="n">
        <f aca="false">Transport!S62*Transport!AA398*'Détail Transport'!G178/1000</f>
        <v>0</v>
      </c>
      <c r="H171" s="131" t="n">
        <f aca="false">Transport!T62*Transport!AB398*'Détail Transport'!H178/1000</f>
        <v>0</v>
      </c>
      <c r="I171" s="132" t="n">
        <f aca="false">Transport!U62*Transport!AC398*'Détail Transport'!I178/1000</f>
        <v>0</v>
      </c>
    </row>
    <row r="172" customFormat="false" ht="15" hidden="false" customHeight="false" outlineLevel="0" collapsed="false">
      <c r="C172" s="214" t="s">
        <v>189</v>
      </c>
      <c r="D172" s="131" t="n">
        <v>50.0086378140209</v>
      </c>
      <c r="E172" s="126"/>
      <c r="F172" s="131" t="n">
        <f aca="false">S125+S134</f>
        <v>63.1096668154466</v>
      </c>
      <c r="G172" s="131" t="n">
        <f aca="false">T125+T134</f>
        <v>65.9745621061178</v>
      </c>
      <c r="H172" s="131" t="n">
        <f aca="false">U125+U134</f>
        <v>69.3540201856917</v>
      </c>
      <c r="I172" s="132" t="n">
        <f aca="false">V125+V134</f>
        <v>73.6181858370947</v>
      </c>
    </row>
    <row r="173" customFormat="false" ht="15" hidden="false" customHeight="false" outlineLevel="0" collapsed="false">
      <c r="C173" s="214" t="s">
        <v>184</v>
      </c>
      <c r="D173" s="131" t="n">
        <v>100.303628016596</v>
      </c>
      <c r="E173" s="126"/>
      <c r="F173" s="131" t="n">
        <f aca="false">S122+S129</f>
        <v>113.576555488467</v>
      </c>
      <c r="G173" s="131" t="n">
        <f aca="false">T122+T129</f>
        <v>120.043063542916</v>
      </c>
      <c r="H173" s="131" t="n">
        <f aca="false">U122+U129</f>
        <v>127.373192323864</v>
      </c>
      <c r="I173" s="132" t="n">
        <f aca="false">V122+V129</f>
        <v>133.65206666534</v>
      </c>
    </row>
    <row r="174" customFormat="false" ht="25.5" hidden="false" customHeight="false" outlineLevel="0" collapsed="false">
      <c r="C174" s="214" t="s">
        <v>307</v>
      </c>
      <c r="D174" s="131" t="n">
        <v>12.7</v>
      </c>
      <c r="E174" s="126"/>
      <c r="F174" s="131" t="n">
        <f aca="false">S121</f>
        <v>14.3064303255047</v>
      </c>
      <c r="G174" s="131" t="n">
        <f aca="false">T121</f>
        <v>15.4498187009466</v>
      </c>
      <c r="H174" s="131" t="n">
        <f aca="false">U121</f>
        <v>16.8760843262533</v>
      </c>
      <c r="I174" s="132" t="n">
        <f aca="false">V121</f>
        <v>18.8445069282749</v>
      </c>
    </row>
    <row r="175" customFormat="false" ht="15" hidden="false" customHeight="false" outlineLevel="0" collapsed="false">
      <c r="C175" s="5" t="s">
        <v>425</v>
      </c>
      <c r="D175" s="0"/>
      <c r="E175" s="0"/>
      <c r="F175" s="0"/>
      <c r="G175" s="0"/>
      <c r="H175" s="0"/>
      <c r="I175" s="0"/>
    </row>
    <row r="176" customFormat="false" ht="15" hidden="false" customHeight="false" outlineLevel="0" collapsed="false">
      <c r="C176" s="0"/>
      <c r="D176" s="0"/>
      <c r="E176" s="0"/>
      <c r="F176" s="0"/>
      <c r="G176" s="0"/>
      <c r="H176" s="0"/>
      <c r="I176" s="0"/>
    </row>
    <row r="177" customFormat="false" ht="15" hidden="false" customHeight="false" outlineLevel="0" collapsed="false">
      <c r="C177" s="0"/>
      <c r="D177" s="0"/>
      <c r="E177" s="0"/>
      <c r="F177" s="0"/>
      <c r="G177" s="0"/>
      <c r="H177" s="0"/>
      <c r="I177" s="0"/>
    </row>
    <row r="178" customFormat="false" ht="15" hidden="false" customHeight="false" outlineLevel="0" collapsed="false">
      <c r="C178" s="323" t="s">
        <v>198</v>
      </c>
      <c r="D178" s="324" t="n">
        <v>1.65</v>
      </c>
      <c r="E178" s="324" t="n">
        <v>1.65</v>
      </c>
      <c r="F178" s="324" t="n">
        <v>1.65</v>
      </c>
      <c r="G178" s="324" t="n">
        <v>1.65</v>
      </c>
      <c r="H178" s="324" t="n">
        <v>1.65</v>
      </c>
      <c r="I178" s="450" t="n">
        <v>1.65</v>
      </c>
    </row>
    <row r="179" customFormat="false" ht="15" hidden="false" customHeight="false" outlineLevel="0" collapsed="false">
      <c r="C179" s="5" t="s">
        <v>424</v>
      </c>
    </row>
  </sheetData>
  <mergeCells count="18">
    <mergeCell ref="B91:B98"/>
    <mergeCell ref="B99:B102"/>
    <mergeCell ref="B103:B106"/>
    <mergeCell ref="B107:B108"/>
    <mergeCell ref="B145:P145"/>
    <mergeCell ref="B146:P146"/>
    <mergeCell ref="B147:P147"/>
    <mergeCell ref="B148:Q148"/>
    <mergeCell ref="B149:P149"/>
    <mergeCell ref="B150:P150"/>
    <mergeCell ref="B151:P151"/>
    <mergeCell ref="B152:P152"/>
    <mergeCell ref="B153:P153"/>
    <mergeCell ref="B154:P154"/>
    <mergeCell ref="B155:P155"/>
    <mergeCell ref="B156:P156"/>
    <mergeCell ref="B157:Q157"/>
    <mergeCell ref="B158:P15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1:218"/>
  <sheetViews>
    <sheetView windowProtection="false" showFormulas="false" showGridLines="true" showRowColHeaders="true" showZeros="true" rightToLeft="false" tabSelected="false" showOutlineSymbols="true" defaultGridColor="true" view="normal" topLeftCell="W1" colorId="64" zoomScale="80" zoomScaleNormal="80" zoomScalePageLayoutView="100" workbookViewId="0">
      <selection pane="topLeft" activeCell="AJ208" activeCellId="1" sqref="AF33:AF34 AJ208"/>
    </sheetView>
  </sheetViews>
  <sheetFormatPr defaultRowHeight="15"/>
  <cols>
    <col collapsed="false" hidden="false" max="1" min="1" style="5" width="11.5714285714286"/>
    <col collapsed="false" hidden="false" max="2" min="2" style="5" width="47.8571428571429"/>
    <col collapsed="false" hidden="false" max="8" min="3" style="5" width="15.7142857142857"/>
    <col collapsed="false" hidden="false" max="9" min="9" style="5" width="11.5714285714286"/>
    <col collapsed="false" hidden="false" max="10" min="10" style="55" width="11.5714285714286"/>
    <col collapsed="false" hidden="false" max="12" min="11" style="56" width="11.5714285714286"/>
    <col collapsed="false" hidden="false" max="13" min="13" style="57" width="11.5714285714286"/>
    <col collapsed="false" hidden="false" max="15" min="14" style="5" width="11.5714285714286"/>
    <col collapsed="false" hidden="false" max="16" min="16" style="5" width="47.7040816326531"/>
    <col collapsed="false" hidden="false" max="23" min="17" style="5" width="15.7142857142857"/>
    <col collapsed="false" hidden="false" max="24" min="24" style="5" width="11.5714285714286"/>
    <col collapsed="false" hidden="false" max="25" min="25" style="5" width="52.1428571428571"/>
    <col collapsed="false" hidden="false" max="35" min="26" style="5" width="11.5714285714286"/>
    <col collapsed="false" hidden="false" max="36" min="36" style="5" width="32.4234693877551"/>
    <col collapsed="false" hidden="false" max="37" min="37" style="5" width="14.0051020408163"/>
    <col collapsed="false" hidden="false" max="40" min="38" style="5" width="14.4285714285714"/>
    <col collapsed="false" hidden="false" max="41" min="41" style="5" width="21.7091836734694"/>
    <col collapsed="false" hidden="false" max="42" min="42" style="5" width="20.4183673469388"/>
    <col collapsed="false" hidden="false" max="1025" min="43" style="5" width="11.5714285714286"/>
  </cols>
  <sheetData>
    <row r="1" customFormat="false" ht="15" hidden="false" customHeight="false" outlineLevel="0" collapsed="false">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75" hidden="false" customHeight="false" outlineLevel="0" collapsed="false">
      <c r="A2" s="1"/>
      <c r="B2" s="1"/>
      <c r="C2" s="1"/>
      <c r="D2" s="1"/>
      <c r="E2" s="1"/>
      <c r="F2" s="1"/>
      <c r="G2" s="1"/>
      <c r="H2" s="1"/>
      <c r="I2" s="1"/>
      <c r="J2" s="451"/>
      <c r="K2" s="452"/>
      <c r="L2" s="452"/>
      <c r="M2" s="453"/>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4" hidden="false" customHeight="false" outlineLevel="0" collapsed="false">
      <c r="A3" s="454" t="s">
        <v>63</v>
      </c>
      <c r="B3" s="454"/>
      <c r="C3" s="454"/>
      <c r="D3" s="454"/>
      <c r="E3" s="454"/>
      <c r="F3" s="454"/>
      <c r="G3" s="454"/>
      <c r="H3" s="1"/>
      <c r="I3" s="1"/>
      <c r="J3" s="455"/>
      <c r="K3" s="1"/>
      <c r="L3" s="1"/>
      <c r="M3" s="456"/>
      <c r="N3" s="457"/>
      <c r="O3" s="454" t="s">
        <v>5</v>
      </c>
      <c r="P3" s="454"/>
      <c r="Q3" s="454"/>
      <c r="R3" s="454"/>
      <c r="S3" s="454"/>
      <c r="T3" s="454"/>
      <c r="U3" s="454"/>
      <c r="V3" s="1"/>
      <c r="W3" s="1"/>
      <c r="X3" s="454" t="s">
        <v>477</v>
      </c>
      <c r="Y3" s="454"/>
      <c r="Z3" s="454"/>
      <c r="AA3" s="454"/>
      <c r="AB3" s="454"/>
      <c r="AC3" s="454"/>
      <c r="AD3" s="454"/>
      <c r="AE3" s="454"/>
      <c r="AF3" s="1"/>
      <c r="AG3" s="1"/>
      <c r="AH3" s="1"/>
      <c r="AI3" s="1"/>
      <c r="AJ3" s="0"/>
      <c r="AK3" s="0"/>
      <c r="AL3" s="0"/>
      <c r="AM3" s="0"/>
      <c r="AN3" s="0"/>
      <c r="AO3" s="1"/>
      <c r="AP3" s="1"/>
      <c r="AQ3" s="1"/>
      <c r="AR3" s="1"/>
      <c r="AS3" s="1"/>
      <c r="AT3" s="1"/>
      <c r="AU3" s="1"/>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45" hidden="false" customHeight="true" outlineLevel="0" collapsed="false">
      <c r="A4" s="1"/>
      <c r="B4" s="1"/>
      <c r="C4" s="1"/>
      <c r="D4" s="1"/>
      <c r="E4" s="1"/>
      <c r="F4" s="1"/>
      <c r="G4" s="1"/>
      <c r="H4" s="457"/>
      <c r="I4" s="457"/>
      <c r="J4" s="458" t="s">
        <v>73</v>
      </c>
      <c r="K4" s="458"/>
      <c r="L4" s="458"/>
      <c r="M4" s="458"/>
      <c r="N4" s="1"/>
      <c r="O4" s="1"/>
      <c r="P4" s="1"/>
      <c r="Q4" s="1"/>
      <c r="R4" s="1"/>
      <c r="S4" s="1"/>
      <c r="T4" s="1"/>
      <c r="U4" s="1"/>
      <c r="V4" s="1"/>
      <c r="W4" s="1"/>
      <c r="X4" s="1"/>
      <c r="Y4" s="1"/>
      <c r="Z4" s="1"/>
      <c r="AA4" s="1"/>
      <c r="AB4" s="1"/>
      <c r="AC4" s="1"/>
      <c r="AD4" s="1"/>
      <c r="AE4" s="1"/>
      <c r="AF4" s="1"/>
      <c r="AG4" s="1"/>
      <c r="AH4" s="1"/>
      <c r="AI4" s="1"/>
      <c r="AJ4" s="459" t="s">
        <v>478</v>
      </c>
      <c r="AK4" s="459"/>
      <c r="AL4" s="459"/>
      <c r="AM4" s="0"/>
      <c r="AN4" s="0"/>
      <c r="AO4" s="1"/>
      <c r="AP4" s="1"/>
      <c r="AQ4" s="1"/>
      <c r="AR4" s="1"/>
      <c r="AS4" s="1"/>
      <c r="AT4" s="1"/>
      <c r="AU4" s="1"/>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45" hidden="false" customHeight="true" outlineLevel="0" collapsed="false">
      <c r="A5" s="460"/>
      <c r="B5" s="1"/>
      <c r="C5" s="1"/>
      <c r="D5" s="1"/>
      <c r="E5" s="1"/>
      <c r="F5" s="1"/>
      <c r="G5" s="1"/>
      <c r="H5" s="1"/>
      <c r="I5" s="1"/>
      <c r="J5" s="458"/>
      <c r="K5" s="458"/>
      <c r="L5" s="458"/>
      <c r="M5" s="458"/>
      <c r="N5" s="1"/>
      <c r="O5" s="460"/>
      <c r="P5" s="1"/>
      <c r="Q5" s="1"/>
      <c r="R5" s="1"/>
      <c r="S5" s="1"/>
      <c r="T5" s="1"/>
      <c r="U5" s="1"/>
      <c r="V5" s="1"/>
      <c r="W5" s="1"/>
      <c r="X5" s="1"/>
      <c r="Y5" s="1"/>
      <c r="Z5" s="1"/>
      <c r="AA5" s="1"/>
      <c r="AB5" s="1"/>
      <c r="AC5" s="1"/>
      <c r="AD5" s="1"/>
      <c r="AE5" s="1"/>
      <c r="AF5" s="1"/>
      <c r="AG5" s="1"/>
      <c r="AH5" s="1"/>
      <c r="AI5" s="1"/>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45" hidden="false" customHeight="true" outlineLevel="0" collapsed="false">
      <c r="A6" s="460"/>
      <c r="B6" s="1"/>
      <c r="C6" s="1"/>
      <c r="D6" s="1"/>
      <c r="E6" s="1"/>
      <c r="F6" s="1"/>
      <c r="G6" s="1"/>
      <c r="H6" s="1"/>
      <c r="I6" s="1"/>
      <c r="J6" s="458"/>
      <c r="K6" s="458"/>
      <c r="L6" s="458"/>
      <c r="M6" s="458"/>
      <c r="N6" s="1"/>
      <c r="O6" s="460"/>
      <c r="P6" s="1"/>
      <c r="Q6" s="1"/>
      <c r="R6" s="1"/>
      <c r="S6" s="1"/>
      <c r="T6" s="1"/>
      <c r="U6" s="1"/>
      <c r="V6" s="1"/>
      <c r="W6" s="1"/>
      <c r="X6" s="1"/>
      <c r="Y6" s="1"/>
      <c r="Z6" s="1"/>
      <c r="AA6" s="1"/>
      <c r="AB6" s="1"/>
      <c r="AC6" s="1"/>
      <c r="AD6" s="1"/>
      <c r="AE6" s="1"/>
      <c r="AF6" s="1"/>
      <c r="AG6" s="1"/>
      <c r="AH6" s="1"/>
      <c r="AI6" s="1"/>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45" hidden="false" customHeight="true" outlineLevel="0" collapsed="false">
      <c r="A7" s="460"/>
      <c r="B7" s="1"/>
      <c r="C7" s="1"/>
      <c r="D7" s="1"/>
      <c r="E7" s="1"/>
      <c r="F7" s="1"/>
      <c r="G7" s="1"/>
      <c r="H7" s="1"/>
      <c r="I7" s="1"/>
      <c r="J7" s="458"/>
      <c r="K7" s="458"/>
      <c r="L7" s="458"/>
      <c r="M7" s="458"/>
      <c r="N7" s="1"/>
      <c r="O7" s="460"/>
      <c r="P7" s="1"/>
      <c r="Q7" s="1"/>
      <c r="R7" s="1"/>
      <c r="S7" s="1"/>
      <c r="T7" s="1"/>
      <c r="U7" s="1"/>
      <c r="V7" s="1"/>
      <c r="W7" s="1"/>
      <c r="X7" s="1"/>
      <c r="Y7" s="1"/>
      <c r="Z7" s="1"/>
      <c r="AA7" s="1"/>
      <c r="AB7" s="1"/>
      <c r="AC7" s="1"/>
      <c r="AD7" s="1"/>
      <c r="AE7" s="1"/>
      <c r="AF7" s="1"/>
      <c r="AG7" s="1"/>
      <c r="AH7" s="1"/>
      <c r="AI7" s="1"/>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45" hidden="false" customHeight="true" outlineLevel="0" collapsed="false">
      <c r="A8" s="1"/>
      <c r="B8" s="1"/>
      <c r="C8" s="1"/>
      <c r="D8" s="1"/>
      <c r="E8" s="1"/>
      <c r="F8" s="1"/>
      <c r="G8" s="1"/>
      <c r="H8" s="1"/>
      <c r="I8" s="1"/>
      <c r="J8" s="458"/>
      <c r="K8" s="458"/>
      <c r="L8" s="458"/>
      <c r="M8" s="458"/>
      <c r="N8" s="1"/>
      <c r="O8" s="1"/>
      <c r="P8" s="1"/>
      <c r="Q8" s="1"/>
      <c r="R8" s="1"/>
      <c r="S8" s="1"/>
      <c r="T8" s="1"/>
      <c r="U8" s="1"/>
      <c r="V8" s="1"/>
      <c r="W8" s="1"/>
      <c r="X8" s="1"/>
      <c r="Y8" s="1"/>
      <c r="Z8" s="1"/>
      <c r="AA8" s="1"/>
      <c r="AB8" s="1"/>
      <c r="AC8" s="1"/>
      <c r="AD8" s="1"/>
      <c r="AE8" s="1"/>
      <c r="AF8" s="1"/>
      <c r="AG8" s="1"/>
      <c r="AH8" s="1"/>
      <c r="AI8" s="1"/>
      <c r="AJ8" s="5" t="s">
        <v>479</v>
      </c>
      <c r="AK8" s="1"/>
      <c r="AL8" s="1"/>
      <c r="AM8" s="1"/>
      <c r="AN8" s="1"/>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1" hidden="false" customHeight="false" outlineLevel="0" collapsed="false">
      <c r="A9" s="461" t="s">
        <v>480</v>
      </c>
      <c r="B9" s="1"/>
      <c r="C9" s="1"/>
      <c r="D9" s="1"/>
      <c r="E9" s="1"/>
      <c r="F9" s="1"/>
      <c r="G9" s="1"/>
      <c r="H9" s="1"/>
      <c r="I9" s="1"/>
      <c r="J9" s="455"/>
      <c r="K9" s="1"/>
      <c r="L9" s="1"/>
      <c r="M9" s="462"/>
      <c r="N9" s="1"/>
      <c r="O9" s="461" t="s">
        <v>480</v>
      </c>
      <c r="P9" s="1"/>
      <c r="Q9" s="1"/>
      <c r="R9" s="1"/>
      <c r="S9" s="1"/>
      <c r="T9" s="1"/>
      <c r="U9" s="1"/>
      <c r="V9" s="1"/>
      <c r="W9" s="1"/>
      <c r="X9" s="1"/>
      <c r="Y9" s="1"/>
      <c r="Z9" s="1"/>
      <c r="AA9" s="1"/>
      <c r="AB9" s="1"/>
      <c r="AC9" s="1"/>
      <c r="AD9" s="1"/>
      <c r="AE9" s="1"/>
      <c r="AF9" s="1"/>
      <c r="AG9" s="1"/>
      <c r="AH9" s="1"/>
      <c r="AI9" s="1"/>
      <c r="AJ9" s="1"/>
      <c r="AK9" s="1"/>
      <c r="AL9" s="1"/>
      <c r="AM9" s="1"/>
      <c r="AN9" s="1"/>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45" hidden="false" customHeight="true" outlineLevel="0" collapsed="false">
      <c r="A10" s="1"/>
      <c r="B10" s="1"/>
      <c r="C10" s="1"/>
      <c r="D10" s="1"/>
      <c r="E10" s="1"/>
      <c r="F10" s="1"/>
      <c r="G10" s="1"/>
      <c r="H10" s="1"/>
      <c r="I10" s="1"/>
      <c r="J10" s="455"/>
      <c r="K10" s="1"/>
      <c r="L10" s="1"/>
      <c r="M10" s="462"/>
      <c r="N10" s="1"/>
      <c r="O10" s="1"/>
      <c r="P10" s="1"/>
      <c r="Q10" s="1"/>
      <c r="R10" s="1"/>
      <c r="S10" s="1"/>
      <c r="T10" s="1"/>
      <c r="U10" s="1"/>
      <c r="V10" s="1"/>
      <c r="W10" s="1"/>
      <c r="X10" s="1"/>
      <c r="Y10" s="1"/>
      <c r="Z10" s="1"/>
      <c r="AA10" s="1"/>
      <c r="AB10" s="1"/>
      <c r="AC10" s="1"/>
      <c r="AD10" s="1"/>
      <c r="AE10" s="1"/>
      <c r="AF10" s="1"/>
      <c r="AG10" s="1"/>
      <c r="AH10" s="1"/>
      <c r="AI10" s="1"/>
      <c r="AJ10" s="401" t="s">
        <v>481</v>
      </c>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1.75" hidden="false" customHeight="false" outlineLevel="0" collapsed="false">
      <c r="A11" s="463" t="s">
        <v>482</v>
      </c>
      <c r="B11" s="463"/>
      <c r="C11" s="1"/>
      <c r="D11" s="1"/>
      <c r="E11" s="1"/>
      <c r="F11" s="1"/>
      <c r="G11" s="1"/>
      <c r="H11" s="1"/>
      <c r="I11" s="1"/>
      <c r="J11" s="455"/>
      <c r="K11" s="1"/>
      <c r="L11" s="1"/>
      <c r="M11" s="462"/>
      <c r="N11" s="1"/>
      <c r="O11" s="463" t="s">
        <v>482</v>
      </c>
      <c r="P11" s="463"/>
      <c r="Q11" s="1"/>
      <c r="R11" s="1"/>
      <c r="S11" s="1"/>
      <c r="T11" s="1"/>
      <c r="U11" s="1"/>
      <c r="V11" s="1"/>
      <c r="W11" s="1"/>
      <c r="X11" s="1"/>
      <c r="Y11" s="1"/>
      <c r="Z11" s="1"/>
      <c r="AA11" s="1"/>
      <c r="AB11" s="1"/>
      <c r="AC11" s="1"/>
      <c r="AD11" s="1"/>
      <c r="AE11" s="1"/>
      <c r="AF11" s="1"/>
      <c r="AG11" s="1"/>
      <c r="AH11" s="1"/>
      <c r="AI11" s="1"/>
      <c r="AJ11" s="464"/>
      <c r="AK11" s="465" t="s">
        <v>31</v>
      </c>
      <c r="AL11" s="465" t="s">
        <v>32</v>
      </c>
      <c r="AM11" s="465" t="s">
        <v>33</v>
      </c>
      <c r="AN11" s="466" t="s">
        <v>34</v>
      </c>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45" hidden="false" customHeight="true" outlineLevel="0" collapsed="false">
      <c r="A12" s="1"/>
      <c r="B12" s="464"/>
      <c r="C12" s="465" t="s">
        <v>31</v>
      </c>
      <c r="D12" s="465" t="s">
        <v>32</v>
      </c>
      <c r="E12" s="465" t="s">
        <v>33</v>
      </c>
      <c r="F12" s="466" t="s">
        <v>34</v>
      </c>
      <c r="G12" s="1"/>
      <c r="H12" s="1"/>
      <c r="I12" s="1"/>
      <c r="J12" s="455"/>
      <c r="K12" s="1"/>
      <c r="L12" s="1"/>
      <c r="M12" s="462"/>
      <c r="N12" s="1"/>
      <c r="O12" s="1"/>
      <c r="P12" s="464"/>
      <c r="Q12" s="465" t="s">
        <v>31</v>
      </c>
      <c r="R12" s="465" t="s">
        <v>32</v>
      </c>
      <c r="S12" s="465" t="s">
        <v>33</v>
      </c>
      <c r="T12" s="466" t="s">
        <v>34</v>
      </c>
      <c r="U12" s="1"/>
      <c r="V12" s="1"/>
      <c r="W12" s="1"/>
      <c r="X12" s="1"/>
      <c r="Y12" s="1"/>
      <c r="Z12" s="1"/>
      <c r="AA12" s="1"/>
      <c r="AB12" s="1"/>
      <c r="AC12" s="1"/>
      <c r="AD12" s="1"/>
      <c r="AE12" s="1"/>
      <c r="AF12" s="1"/>
      <c r="AG12" s="1"/>
      <c r="AH12" s="1"/>
      <c r="AI12" s="1"/>
      <c r="AJ12" s="467" t="s">
        <v>483</v>
      </c>
      <c r="AK12" s="325"/>
      <c r="AL12" s="325"/>
      <c r="AM12" s="325"/>
      <c r="AN12" s="326"/>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45" hidden="false" customHeight="true" outlineLevel="0" collapsed="false">
      <c r="A13" s="1"/>
      <c r="B13" s="467" t="s">
        <v>484</v>
      </c>
      <c r="C13" s="468" t="n">
        <v>0.34</v>
      </c>
      <c r="D13" s="468" t="n">
        <v>0.32</v>
      </c>
      <c r="E13" s="468" t="n">
        <v>0.33</v>
      </c>
      <c r="F13" s="469" t="n">
        <v>0.317</v>
      </c>
      <c r="G13" s="1"/>
      <c r="H13" s="1"/>
      <c r="I13" s="1"/>
      <c r="J13" s="455" t="s">
        <v>485</v>
      </c>
      <c r="K13" s="1"/>
      <c r="L13" s="1"/>
      <c r="M13" s="462"/>
      <c r="N13" s="1"/>
      <c r="O13" s="1"/>
      <c r="P13" s="467" t="s">
        <v>484</v>
      </c>
      <c r="Q13" s="468" t="n">
        <v>0.34</v>
      </c>
      <c r="R13" s="468" t="n">
        <v>0.32</v>
      </c>
      <c r="S13" s="468" t="n">
        <v>0.33</v>
      </c>
      <c r="T13" s="469" t="n">
        <v>0.317</v>
      </c>
      <c r="U13" s="1"/>
      <c r="V13" s="1"/>
      <c r="W13" s="1"/>
      <c r="X13" s="1"/>
      <c r="Y13" s="1"/>
      <c r="Z13" s="1"/>
      <c r="AA13" s="1"/>
      <c r="AB13" s="1"/>
      <c r="AC13" s="1"/>
      <c r="AD13" s="1"/>
      <c r="AE13" s="1"/>
      <c r="AF13" s="1"/>
      <c r="AG13" s="1"/>
      <c r="AH13" s="1"/>
      <c r="AI13" s="1"/>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45" hidden="false" customHeight="true" outlineLevel="0" collapsed="false">
      <c r="A14" s="1"/>
      <c r="B14" s="467" t="s">
        <v>486</v>
      </c>
      <c r="C14" s="325" t="n">
        <v>0.51</v>
      </c>
      <c r="D14" s="325" t="n">
        <v>0.51</v>
      </c>
      <c r="E14" s="325" t="n">
        <v>0.51</v>
      </c>
      <c r="F14" s="326" t="n">
        <v>0.51</v>
      </c>
      <c r="G14" s="1"/>
      <c r="H14" s="1"/>
      <c r="I14" s="1"/>
      <c r="J14" s="455"/>
      <c r="K14" s="1"/>
      <c r="L14" s="1"/>
      <c r="M14" s="462"/>
      <c r="N14" s="1"/>
      <c r="O14" s="1"/>
      <c r="P14" s="467" t="s">
        <v>486</v>
      </c>
      <c r="Q14" s="325" t="n">
        <v>0.51</v>
      </c>
      <c r="R14" s="325" t="n">
        <v>0.51</v>
      </c>
      <c r="S14" s="325" t="n">
        <v>0.51</v>
      </c>
      <c r="T14" s="326" t="n">
        <v>0.51</v>
      </c>
      <c r="U14" s="1"/>
      <c r="V14" s="1"/>
      <c r="W14" s="1"/>
      <c r="X14" s="1"/>
      <c r="Y14" s="1"/>
      <c r="Z14" s="1"/>
      <c r="AA14" s="1"/>
      <c r="AB14" s="1"/>
      <c r="AC14" s="1"/>
      <c r="AD14" s="1"/>
      <c r="AE14" s="1"/>
      <c r="AF14" s="1"/>
      <c r="AG14" s="1"/>
      <c r="AH14" s="1"/>
      <c r="AI14" s="1"/>
      <c r="AJ14" s="10" t="s">
        <v>487</v>
      </c>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45" hidden="false" customHeight="true" outlineLevel="0" collapsed="false">
      <c r="A15" s="1"/>
      <c r="B15" s="1"/>
      <c r="C15" s="1"/>
      <c r="D15" s="1"/>
      <c r="E15" s="1"/>
      <c r="F15" s="1"/>
      <c r="G15" s="1"/>
      <c r="H15" s="1"/>
      <c r="I15" s="1"/>
      <c r="J15" s="455"/>
      <c r="K15" s="1"/>
      <c r="L15" s="1"/>
      <c r="M15" s="462"/>
      <c r="N15" s="1"/>
      <c r="O15" s="1"/>
      <c r="P15" s="1" t="s">
        <v>254</v>
      </c>
      <c r="Q15" s="1"/>
      <c r="R15" s="1"/>
      <c r="S15" s="1"/>
      <c r="T15" s="1"/>
      <c r="U15" s="1"/>
      <c r="V15" s="1"/>
      <c r="W15" s="1"/>
      <c r="X15" s="1"/>
      <c r="Y15" s="1"/>
      <c r="Z15" s="1"/>
      <c r="AA15" s="1"/>
      <c r="AB15" s="1"/>
      <c r="AC15" s="1"/>
      <c r="AD15" s="1"/>
      <c r="AE15" s="1"/>
      <c r="AF15" s="1"/>
      <c r="AG15" s="1"/>
      <c r="AH15" s="1"/>
      <c r="AI15" s="1"/>
      <c r="AJ15" s="464"/>
      <c r="AK15" s="465" t="s">
        <v>31</v>
      </c>
      <c r="AL15" s="465" t="s">
        <v>32</v>
      </c>
      <c r="AM15" s="465" t="s">
        <v>33</v>
      </c>
      <c r="AN15" s="466" t="s">
        <v>34</v>
      </c>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45" hidden="false" customHeight="true" outlineLevel="0" collapsed="false">
      <c r="A16" s="0"/>
      <c r="B16" s="0"/>
      <c r="C16" s="0"/>
      <c r="D16" s="0"/>
      <c r="E16" s="0"/>
      <c r="F16" s="0"/>
      <c r="G16" s="0"/>
      <c r="H16" s="0"/>
      <c r="I16" s="0"/>
      <c r="J16" s="0"/>
      <c r="K16" s="0"/>
      <c r="L16" s="0"/>
      <c r="M16" s="0"/>
      <c r="N16" s="0"/>
      <c r="O16" s="0"/>
      <c r="P16" s="0"/>
      <c r="Q16" s="0"/>
      <c r="R16" s="0"/>
      <c r="S16" s="0"/>
      <c r="T16" s="0"/>
      <c r="U16" s="0"/>
      <c r="V16" s="0"/>
      <c r="W16" s="0"/>
      <c r="X16" s="1"/>
      <c r="Y16" s="1"/>
      <c r="Z16" s="1"/>
      <c r="AA16" s="1"/>
      <c r="AB16" s="1"/>
      <c r="AC16" s="1"/>
      <c r="AD16" s="1"/>
      <c r="AE16" s="1"/>
      <c r="AF16" s="0"/>
      <c r="AG16" s="0"/>
      <c r="AH16" s="0"/>
      <c r="AI16" s="0"/>
      <c r="AJ16" s="467" t="s">
        <v>488</v>
      </c>
      <c r="AK16" s="325"/>
      <c r="AL16" s="325"/>
      <c r="AM16" s="325"/>
      <c r="AN16" s="326"/>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1.75" hidden="false" customHeight="false" outlineLevel="0" collapsed="false">
      <c r="A17" s="463" t="s">
        <v>489</v>
      </c>
      <c r="B17" s="463"/>
      <c r="C17" s="1"/>
      <c r="D17" s="1"/>
      <c r="E17" s="1"/>
      <c r="F17" s="1"/>
      <c r="G17" s="1"/>
      <c r="H17" s="1"/>
      <c r="I17" s="1"/>
      <c r="J17" s="455"/>
      <c r="K17" s="1"/>
      <c r="L17" s="1"/>
      <c r="M17" s="462"/>
      <c r="N17" s="1"/>
      <c r="O17" s="463" t="s">
        <v>489</v>
      </c>
      <c r="P17" s="463"/>
      <c r="Q17" s="1"/>
      <c r="R17" s="1"/>
      <c r="S17" s="1"/>
      <c r="T17" s="1"/>
      <c r="U17" s="1"/>
      <c r="V17" s="1"/>
      <c r="W17" s="1"/>
      <c r="X17" s="1"/>
      <c r="Y17" s="1"/>
      <c r="Z17" s="1"/>
      <c r="AA17" s="1"/>
      <c r="AB17" s="1"/>
      <c r="AC17" s="1"/>
      <c r="AD17" s="1"/>
      <c r="AE17" s="1"/>
      <c r="AF17" s="1"/>
      <c r="AG17" s="1"/>
      <c r="AH17" s="1"/>
      <c r="AI17" s="1"/>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true" outlineLevel="0" collapsed="false">
      <c r="A18" s="1"/>
      <c r="B18" s="470"/>
      <c r="C18" s="471" t="s">
        <v>490</v>
      </c>
      <c r="D18" s="471"/>
      <c r="E18" s="471" t="s">
        <v>491</v>
      </c>
      <c r="F18" s="471"/>
      <c r="G18" s="1"/>
      <c r="H18" s="1"/>
      <c r="I18" s="1"/>
      <c r="J18" s="455"/>
      <c r="K18" s="1"/>
      <c r="L18" s="1"/>
      <c r="M18" s="462"/>
      <c r="N18" s="1"/>
      <c r="O18" s="1"/>
      <c r="P18" s="470"/>
      <c r="Q18" s="471" t="s">
        <v>490</v>
      </c>
      <c r="R18" s="471"/>
      <c r="S18" s="471" t="s">
        <v>491</v>
      </c>
      <c r="T18" s="471"/>
      <c r="U18" s="1"/>
      <c r="V18" s="1"/>
      <c r="W18" s="1"/>
      <c r="X18" s="1"/>
      <c r="Y18" s="1"/>
      <c r="Z18" s="1"/>
      <c r="AA18" s="1"/>
      <c r="AB18" s="1"/>
      <c r="AC18" s="1"/>
      <c r="AD18" s="1"/>
      <c r="AE18" s="1"/>
      <c r="AF18" s="1"/>
      <c r="AG18" s="1"/>
      <c r="AH18" s="1"/>
      <c r="AI18" s="1"/>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30.75" hidden="false" customHeight="true" outlineLevel="0" collapsed="false">
      <c r="A19" s="1"/>
      <c r="B19" s="471"/>
      <c r="C19" s="472" t="s">
        <v>492</v>
      </c>
      <c r="D19" s="473" t="s">
        <v>493</v>
      </c>
      <c r="E19" s="472" t="s">
        <v>492</v>
      </c>
      <c r="F19" s="472" t="s">
        <v>494</v>
      </c>
      <c r="G19" s="1"/>
      <c r="H19" s="1"/>
      <c r="I19" s="1"/>
      <c r="J19" s="455" t="s">
        <v>495</v>
      </c>
      <c r="K19" s="1"/>
      <c r="L19" s="1"/>
      <c r="M19" s="462"/>
      <c r="N19" s="1"/>
      <c r="O19" s="1"/>
      <c r="P19" s="471"/>
      <c r="Q19" s="472" t="s">
        <v>492</v>
      </c>
      <c r="R19" s="473"/>
      <c r="S19" s="472" t="s">
        <v>492</v>
      </c>
      <c r="T19" s="472" t="s">
        <v>494</v>
      </c>
      <c r="U19" s="1"/>
      <c r="V19" s="1"/>
      <c r="W19" s="1"/>
      <c r="X19" s="1"/>
      <c r="Y19" s="1"/>
      <c r="Z19" s="1"/>
      <c r="AA19" s="1"/>
      <c r="AB19" s="1"/>
      <c r="AC19" s="1"/>
      <c r="AD19" s="1"/>
      <c r="AE19" s="1"/>
      <c r="AF19" s="1"/>
      <c r="AG19" s="1"/>
      <c r="AH19" s="1"/>
      <c r="AI19" s="1"/>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true" outlineLevel="0" collapsed="false">
      <c r="A20" s="1"/>
      <c r="B20" s="474" t="s">
        <v>135</v>
      </c>
      <c r="C20" s="475" t="n">
        <v>0.35</v>
      </c>
      <c r="D20" s="475" t="n">
        <v>0.8</v>
      </c>
      <c r="E20" s="475" t="n">
        <v>0.45</v>
      </c>
      <c r="F20" s="476" t="n">
        <v>0.8</v>
      </c>
      <c r="G20" s="1"/>
      <c r="H20" s="1"/>
      <c r="I20" s="1"/>
      <c r="J20" s="455" t="s">
        <v>496</v>
      </c>
      <c r="K20" s="1"/>
      <c r="L20" s="1"/>
      <c r="M20" s="462"/>
      <c r="N20" s="1"/>
      <c r="O20" s="1"/>
      <c r="P20" s="474" t="s">
        <v>135</v>
      </c>
      <c r="Q20" s="475" t="n">
        <v>0.34</v>
      </c>
      <c r="R20" s="475" t="n">
        <v>0.76</v>
      </c>
      <c r="S20" s="475"/>
      <c r="T20" s="476"/>
      <c r="U20" s="1"/>
      <c r="V20" s="1"/>
      <c r="W20" s="1"/>
      <c r="X20" s="1"/>
      <c r="Y20" s="1"/>
      <c r="Z20" s="1"/>
      <c r="AA20" s="1"/>
      <c r="AB20" s="1"/>
      <c r="AC20" s="1"/>
      <c r="AD20" s="1"/>
      <c r="AE20" s="1"/>
      <c r="AF20" s="1"/>
      <c r="AG20" s="1"/>
      <c r="AH20" s="1"/>
      <c r="AI20" s="1"/>
      <c r="AJ20" s="459" t="s">
        <v>497</v>
      </c>
      <c r="AK20" s="459"/>
      <c r="AL20" s="1"/>
      <c r="AM20" s="1"/>
      <c r="AN20" s="1"/>
      <c r="AO20" s="1"/>
      <c r="AP20" s="1"/>
      <c r="AQ20" s="1"/>
      <c r="AR20" s="1"/>
      <c r="AS20" s="1"/>
      <c r="AT20" s="1"/>
      <c r="AU20" s="1"/>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true" outlineLevel="0" collapsed="false">
      <c r="A21" s="1"/>
      <c r="B21" s="474" t="s">
        <v>498</v>
      </c>
      <c r="C21" s="475" t="n">
        <v>0.06</v>
      </c>
      <c r="D21" s="475" t="n">
        <v>0.1</v>
      </c>
      <c r="E21" s="475" t="n">
        <v>0</v>
      </c>
      <c r="F21" s="476" t="n">
        <v>0</v>
      </c>
      <c r="G21" s="1"/>
      <c r="H21" s="1"/>
      <c r="I21" s="1"/>
      <c r="J21" s="455"/>
      <c r="K21" s="1"/>
      <c r="L21" s="1"/>
      <c r="M21" s="462"/>
      <c r="N21" s="1"/>
      <c r="O21" s="1"/>
      <c r="P21" s="474" t="s">
        <v>498</v>
      </c>
      <c r="Q21" s="475" t="n">
        <v>0.04</v>
      </c>
      <c r="R21" s="475" t="n">
        <v>0.1</v>
      </c>
      <c r="S21" s="475"/>
      <c r="T21" s="476"/>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true" outlineLevel="0" collapsed="false">
      <c r="A22" s="1"/>
      <c r="B22" s="474" t="s">
        <v>499</v>
      </c>
      <c r="C22" s="475" t="n">
        <v>0.45</v>
      </c>
      <c r="D22" s="475" t="n">
        <v>0</v>
      </c>
      <c r="E22" s="475" t="n">
        <v>0.4</v>
      </c>
      <c r="F22" s="476" t="n">
        <v>0</v>
      </c>
      <c r="G22" s="1"/>
      <c r="H22" s="1"/>
      <c r="I22" s="1"/>
      <c r="J22" s="455"/>
      <c r="K22" s="1"/>
      <c r="L22" s="1"/>
      <c r="M22" s="462"/>
      <c r="N22" s="1"/>
      <c r="O22" s="1"/>
      <c r="P22" s="474" t="s">
        <v>499</v>
      </c>
      <c r="Q22" s="475" t="n">
        <v>0.5</v>
      </c>
      <c r="R22" s="475" t="n">
        <v>0.04</v>
      </c>
      <c r="S22" s="475"/>
      <c r="T22" s="476"/>
      <c r="U22" s="1"/>
      <c r="V22" s="1"/>
      <c r="W22" s="1"/>
      <c r="X22" s="1"/>
      <c r="Y22" s="1"/>
      <c r="Z22" s="1"/>
      <c r="AA22" s="1"/>
      <c r="AB22" s="1"/>
      <c r="AC22" s="1"/>
      <c r="AD22" s="1"/>
      <c r="AE22" s="1"/>
      <c r="AF22" s="1"/>
      <c r="AG22" s="1"/>
      <c r="AH22" s="1"/>
      <c r="AI22" s="1"/>
      <c r="AJ22" s="477" t="s">
        <v>500</v>
      </c>
      <c r="AK22" s="1"/>
      <c r="AL22" s="1"/>
      <c r="AM22" s="1"/>
      <c r="AN22" s="1"/>
      <c r="AO22" s="1"/>
      <c r="AP22" s="1"/>
      <c r="AQ22" s="1"/>
      <c r="AR22" s="1"/>
      <c r="AS22" s="1"/>
      <c r="AT22" s="1"/>
      <c r="AU22" s="1"/>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true" outlineLevel="0" collapsed="false">
      <c r="A23" s="1"/>
      <c r="B23" s="474" t="s">
        <v>501</v>
      </c>
      <c r="C23" s="475" t="n">
        <v>0.02</v>
      </c>
      <c r="D23" s="475" t="n">
        <v>0</v>
      </c>
      <c r="E23" s="475" t="n">
        <v>0</v>
      </c>
      <c r="F23" s="476" t="n">
        <v>0</v>
      </c>
      <c r="G23" s="1"/>
      <c r="H23" s="1"/>
      <c r="I23" s="1"/>
      <c r="J23" s="455"/>
      <c r="K23" s="1"/>
      <c r="L23" s="1"/>
      <c r="M23" s="462"/>
      <c r="N23" s="1"/>
      <c r="O23" s="1"/>
      <c r="P23" s="474" t="s">
        <v>501</v>
      </c>
      <c r="Q23" s="475" t="n">
        <v>0.01</v>
      </c>
      <c r="R23" s="475" t="n">
        <v>0</v>
      </c>
      <c r="S23" s="475"/>
      <c r="T23" s="476"/>
      <c r="U23" s="1"/>
      <c r="V23" s="1"/>
      <c r="W23" s="1"/>
      <c r="X23" s="1"/>
      <c r="Y23" s="1"/>
      <c r="Z23" s="1"/>
      <c r="AA23" s="1"/>
      <c r="AB23" s="1"/>
      <c r="AC23" s="1"/>
      <c r="AD23" s="1"/>
      <c r="AE23" s="1"/>
      <c r="AF23" s="1"/>
      <c r="AG23" s="1"/>
      <c r="AH23" s="1"/>
      <c r="AI23" s="1"/>
      <c r="AJ23" s="401" t="s">
        <v>502</v>
      </c>
      <c r="AK23" s="1"/>
      <c r="AL23" s="1"/>
      <c r="AM23" s="1"/>
      <c r="AN23" s="1"/>
      <c r="AO23" s="1"/>
      <c r="AP23" s="401" t="s">
        <v>503</v>
      </c>
      <c r="AQ23" s="1"/>
      <c r="AR23" s="1"/>
      <c r="AS23" s="1"/>
      <c r="AT23" s="1"/>
      <c r="AU23" s="1"/>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1"/>
      <c r="B24" s="474" t="s">
        <v>504</v>
      </c>
      <c r="C24" s="475" t="n">
        <v>0.1</v>
      </c>
      <c r="D24" s="475" t="n">
        <v>0.01</v>
      </c>
      <c r="E24" s="475" t="n">
        <v>0.1</v>
      </c>
      <c r="F24" s="476" t="n">
        <v>0.05</v>
      </c>
      <c r="G24" s="1"/>
      <c r="H24" s="1"/>
      <c r="I24" s="1"/>
      <c r="J24" s="455"/>
      <c r="K24" s="1"/>
      <c r="L24" s="1"/>
      <c r="M24" s="462"/>
      <c r="N24" s="1"/>
      <c r="O24" s="1"/>
      <c r="P24" s="474" t="s">
        <v>504</v>
      </c>
      <c r="Q24" s="475" t="n">
        <v>0.1</v>
      </c>
      <c r="R24" s="475" t="n">
        <v>0.02</v>
      </c>
      <c r="S24" s="475"/>
      <c r="T24" s="476"/>
      <c r="U24" s="1"/>
      <c r="V24" s="1"/>
      <c r="W24" s="1"/>
      <c r="X24" s="1"/>
      <c r="Y24" s="1"/>
      <c r="Z24" s="1"/>
      <c r="AA24" s="1"/>
      <c r="AB24" s="1"/>
      <c r="AC24" s="1"/>
      <c r="AD24" s="1"/>
      <c r="AE24" s="1"/>
      <c r="AF24" s="1"/>
      <c r="AG24" s="1"/>
      <c r="AH24" s="1"/>
      <c r="AI24" s="1"/>
      <c r="AJ24" s="464"/>
      <c r="AK24" s="465" t="s">
        <v>31</v>
      </c>
      <c r="AL24" s="465" t="s">
        <v>32</v>
      </c>
      <c r="AM24" s="465" t="s">
        <v>33</v>
      </c>
      <c r="AN24" s="466" t="s">
        <v>34</v>
      </c>
      <c r="AO24" s="1"/>
      <c r="AP24" s="464"/>
      <c r="AQ24" s="478" t="s">
        <v>505</v>
      </c>
      <c r="AR24" s="478" t="s">
        <v>31</v>
      </c>
      <c r="AS24" s="478" t="s">
        <v>32</v>
      </c>
      <c r="AT24" s="478" t="s">
        <v>33</v>
      </c>
      <c r="AU24" s="466" t="s">
        <v>34</v>
      </c>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75" hidden="false" customHeight="false" outlineLevel="0" collapsed="false">
      <c r="A25" s="1"/>
      <c r="B25" s="474" t="s">
        <v>506</v>
      </c>
      <c r="C25" s="475" t="n">
        <v>0</v>
      </c>
      <c r="D25" s="475" t="n">
        <v>0.09</v>
      </c>
      <c r="E25" s="475" t="n">
        <v>0</v>
      </c>
      <c r="F25" s="476" t="n">
        <v>0.1</v>
      </c>
      <c r="G25" s="1"/>
      <c r="H25" s="1"/>
      <c r="I25" s="1"/>
      <c r="J25" s="455"/>
      <c r="K25" s="1"/>
      <c r="L25" s="1"/>
      <c r="M25" s="462"/>
      <c r="N25" s="1"/>
      <c r="O25" s="1"/>
      <c r="P25" s="474" t="s">
        <v>506</v>
      </c>
      <c r="Q25" s="475" t="n">
        <v>0</v>
      </c>
      <c r="R25" s="475" t="n">
        <v>0.08</v>
      </c>
      <c r="S25" s="475"/>
      <c r="T25" s="476"/>
      <c r="U25" s="1"/>
      <c r="V25" s="1"/>
      <c r="W25" s="1"/>
      <c r="X25" s="1"/>
      <c r="Y25" s="1"/>
      <c r="Z25" s="1"/>
      <c r="AA25" s="1"/>
      <c r="AB25" s="1"/>
      <c r="AC25" s="1"/>
      <c r="AD25" s="1"/>
      <c r="AE25" s="1"/>
      <c r="AF25" s="1"/>
      <c r="AG25" s="1"/>
      <c r="AH25" s="1"/>
      <c r="AI25" s="1"/>
      <c r="AJ25" s="467" t="s">
        <v>507</v>
      </c>
      <c r="AK25" s="325"/>
      <c r="AL25" s="325"/>
      <c r="AM25" s="325"/>
      <c r="AN25" s="326"/>
      <c r="AO25" s="1"/>
      <c r="AP25" s="467" t="s">
        <v>508</v>
      </c>
      <c r="AQ25" s="479" t="n">
        <v>0.6</v>
      </c>
      <c r="AR25" s="479" t="n">
        <v>0</v>
      </c>
      <c r="AS25" s="479" t="n">
        <v>0</v>
      </c>
      <c r="AT25" s="479" t="n">
        <v>0</v>
      </c>
      <c r="AU25" s="480" t="n">
        <v>0</v>
      </c>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75" hidden="false" customHeight="false" outlineLevel="0" collapsed="false">
      <c r="A26" s="1"/>
      <c r="B26" s="474" t="s">
        <v>509</v>
      </c>
      <c r="C26" s="475" t="n">
        <v>0.01</v>
      </c>
      <c r="D26" s="475" t="n">
        <v>0</v>
      </c>
      <c r="E26" s="475" t="n">
        <v>0.05</v>
      </c>
      <c r="F26" s="476" t="n">
        <v>0.05</v>
      </c>
      <c r="G26" s="1"/>
      <c r="H26" s="1"/>
      <c r="I26" s="1"/>
      <c r="J26" s="455"/>
      <c r="K26" s="1"/>
      <c r="L26" s="1"/>
      <c r="M26" s="462"/>
      <c r="N26" s="1"/>
      <c r="O26" s="1"/>
      <c r="P26" s="474" t="s">
        <v>509</v>
      </c>
      <c r="Q26" s="475" t="n">
        <v>0.01</v>
      </c>
      <c r="R26" s="475" t="n">
        <v>0</v>
      </c>
      <c r="S26" s="475"/>
      <c r="T26" s="476"/>
      <c r="U26" s="1"/>
      <c r="V26" s="1"/>
      <c r="W26" s="1"/>
      <c r="X26" s="1"/>
      <c r="Y26" s="1"/>
      <c r="Z26" s="1"/>
      <c r="AA26" s="1"/>
      <c r="AB26" s="1"/>
      <c r="AC26" s="1"/>
      <c r="AD26" s="1"/>
      <c r="AE26" s="1"/>
      <c r="AF26" s="1"/>
      <c r="AG26" s="1"/>
      <c r="AH26" s="1"/>
      <c r="AI26" s="1"/>
      <c r="AJ26" s="467" t="s">
        <v>510</v>
      </c>
      <c r="AK26" s="468"/>
      <c r="AL26" s="468"/>
      <c r="AM26" s="468"/>
      <c r="AN26" s="469"/>
      <c r="AO26" s="1"/>
      <c r="AP26" s="467" t="s">
        <v>511</v>
      </c>
      <c r="AQ26" s="479" t="n">
        <v>0.4</v>
      </c>
      <c r="AR26" s="479" t="n">
        <v>1</v>
      </c>
      <c r="AS26" s="479" t="n">
        <v>1</v>
      </c>
      <c r="AT26" s="479" t="n">
        <v>1</v>
      </c>
      <c r="AU26" s="480" t="n">
        <v>1</v>
      </c>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75" hidden="false" customHeight="false" outlineLevel="0" collapsed="false">
      <c r="A27" s="1"/>
      <c r="B27" s="474" t="s">
        <v>250</v>
      </c>
      <c r="C27" s="481" t="n">
        <v>1</v>
      </c>
      <c r="D27" s="481" t="n">
        <v>1</v>
      </c>
      <c r="E27" s="481" t="n">
        <v>1</v>
      </c>
      <c r="F27" s="482" t="n">
        <v>1</v>
      </c>
      <c r="G27" s="1"/>
      <c r="H27" s="1"/>
      <c r="I27" s="1"/>
      <c r="J27" s="455"/>
      <c r="K27" s="1"/>
      <c r="L27" s="1"/>
      <c r="M27" s="462"/>
      <c r="N27" s="1"/>
      <c r="O27" s="1"/>
      <c r="P27" s="474" t="s">
        <v>250</v>
      </c>
      <c r="Q27" s="481" t="n">
        <v>1</v>
      </c>
      <c r="R27" s="481" t="n">
        <v>1</v>
      </c>
      <c r="S27" s="481"/>
      <c r="T27" s="482"/>
      <c r="U27" s="1"/>
      <c r="V27" s="1"/>
      <c r="W27" s="1"/>
      <c r="X27" s="1"/>
      <c r="Y27" s="1"/>
      <c r="Z27" s="1"/>
      <c r="AA27" s="1"/>
      <c r="AB27" s="1"/>
      <c r="AC27" s="1"/>
      <c r="AD27" s="1"/>
      <c r="AE27" s="1"/>
      <c r="AF27" s="1"/>
      <c r="AG27" s="1"/>
      <c r="AH27" s="1"/>
      <c r="AI27" s="1"/>
      <c r="AJ27" s="467" t="s">
        <v>512</v>
      </c>
      <c r="AK27" s="468"/>
      <c r="AL27" s="468"/>
      <c r="AM27" s="468"/>
      <c r="AN27" s="469"/>
      <c r="AO27" s="455"/>
      <c r="AP27" s="467" t="s">
        <v>513</v>
      </c>
      <c r="AQ27" s="479" t="n">
        <v>0</v>
      </c>
      <c r="AR27" s="479" t="n">
        <v>0</v>
      </c>
      <c r="AS27" s="479" t="n">
        <v>0</v>
      </c>
      <c r="AT27" s="479" t="n">
        <v>0</v>
      </c>
      <c r="AU27" s="480" t="n">
        <v>0</v>
      </c>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1"/>
      <c r="B28" s="1"/>
      <c r="C28" s="1"/>
      <c r="D28" s="1"/>
      <c r="E28" s="1"/>
      <c r="F28" s="1"/>
      <c r="G28" s="1"/>
      <c r="H28" s="1"/>
      <c r="I28" s="1"/>
      <c r="J28" s="455"/>
      <c r="K28" s="1"/>
      <c r="L28" s="1"/>
      <c r="M28" s="462"/>
      <c r="N28" s="1"/>
      <c r="O28" s="1"/>
      <c r="P28" s="1" t="s">
        <v>514</v>
      </c>
      <c r="Q28" s="1"/>
      <c r="R28" s="1"/>
      <c r="S28" s="1"/>
      <c r="T28" s="1"/>
      <c r="U28" s="1"/>
      <c r="V28" s="1"/>
      <c r="W28" s="1"/>
      <c r="X28" s="1"/>
      <c r="Y28" s="1"/>
      <c r="Z28" s="1"/>
      <c r="AA28" s="1"/>
      <c r="AB28" s="1"/>
      <c r="AC28" s="1"/>
      <c r="AD28" s="1"/>
      <c r="AE28" s="1"/>
      <c r="AF28" s="1"/>
      <c r="AG28" s="1"/>
      <c r="AH28" s="1"/>
      <c r="AI28" s="1"/>
      <c r="AJ28" s="5" t="s">
        <v>515</v>
      </c>
      <c r="AK28" s="0"/>
      <c r="AL28" s="0"/>
      <c r="AM28" s="0"/>
      <c r="AN28" s="0"/>
      <c r="AO28" s="1"/>
      <c r="AP28" s="1"/>
      <c r="AQ28" s="1"/>
      <c r="AR28" s="1"/>
      <c r="AS28" s="1"/>
      <c r="AT28" s="1"/>
      <c r="AU28" s="1"/>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1"/>
      <c r="B29" s="1"/>
      <c r="C29" s="1"/>
      <c r="D29" s="1"/>
      <c r="E29" s="1"/>
      <c r="F29" s="1"/>
      <c r="G29" s="1"/>
      <c r="H29" s="1"/>
      <c r="I29" s="1"/>
      <c r="J29" s="455"/>
      <c r="K29" s="1"/>
      <c r="L29" s="1"/>
      <c r="M29" s="462"/>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1.75" hidden="false" customHeight="false" outlineLevel="0" collapsed="false">
      <c r="A30" s="463" t="s">
        <v>516</v>
      </c>
      <c r="B30" s="463"/>
      <c r="C30" s="1"/>
      <c r="D30" s="1"/>
      <c r="E30" s="1"/>
      <c r="F30" s="1"/>
      <c r="G30" s="1"/>
      <c r="H30" s="1"/>
      <c r="I30" s="1"/>
      <c r="J30" s="455"/>
      <c r="K30" s="1"/>
      <c r="L30" s="1"/>
      <c r="M30" s="462"/>
      <c r="N30" s="1"/>
      <c r="O30" s="463" t="s">
        <v>516</v>
      </c>
      <c r="P30" s="463"/>
      <c r="Q30" s="1"/>
      <c r="R30" s="1"/>
      <c r="S30" s="1"/>
      <c r="T30" s="1"/>
      <c r="U30" s="1"/>
      <c r="V30" s="1"/>
      <c r="W30" s="1"/>
      <c r="X30" s="1"/>
      <c r="Y30" s="1"/>
      <c r="Z30" s="1"/>
      <c r="AA30" s="1"/>
      <c r="AB30" s="1"/>
      <c r="AC30" s="1"/>
      <c r="AD30" s="1"/>
      <c r="AE30" s="1"/>
      <c r="AF30" s="1"/>
      <c r="AG30" s="1"/>
      <c r="AH30" s="1"/>
      <c r="AI30" s="1"/>
      <c r="AJ30" s="401" t="s">
        <v>517</v>
      </c>
      <c r="AK30" s="1"/>
      <c r="AL30" s="1"/>
      <c r="AM30" s="1"/>
      <c r="AN30" s="1"/>
      <c r="AO30" s="1"/>
      <c r="AP30" s="401" t="s">
        <v>518</v>
      </c>
      <c r="AQ30" s="1"/>
      <c r="AR30" s="1"/>
      <c r="AS30" s="1"/>
      <c r="AT30" s="1"/>
      <c r="AU30" s="1"/>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75" hidden="false" customHeight="true" outlineLevel="0" collapsed="false">
      <c r="A31" s="1"/>
      <c r="B31" s="464"/>
      <c r="C31" s="478" t="s">
        <v>505</v>
      </c>
      <c r="D31" s="478" t="s">
        <v>32</v>
      </c>
      <c r="E31" s="478" t="s">
        <v>33</v>
      </c>
      <c r="F31" s="483" t="s">
        <v>34</v>
      </c>
      <c r="G31" s="1"/>
      <c r="H31" s="1"/>
      <c r="I31" s="1"/>
      <c r="J31" s="455" t="s">
        <v>519</v>
      </c>
      <c r="K31" s="1"/>
      <c r="L31" s="1"/>
      <c r="M31" s="462"/>
      <c r="N31" s="1"/>
      <c r="O31" s="1"/>
      <c r="P31" s="464"/>
      <c r="Q31" s="478" t="s">
        <v>505</v>
      </c>
      <c r="R31" s="478" t="s">
        <v>31</v>
      </c>
      <c r="S31" s="478" t="s">
        <v>32</v>
      </c>
      <c r="T31" s="478" t="s">
        <v>33</v>
      </c>
      <c r="U31" s="466" t="s">
        <v>34</v>
      </c>
      <c r="V31" s="1"/>
      <c r="W31" s="1"/>
      <c r="X31" s="1"/>
      <c r="Y31" s="1"/>
      <c r="Z31" s="1"/>
      <c r="AA31" s="1"/>
      <c r="AB31" s="1"/>
      <c r="AC31" s="1"/>
      <c r="AD31" s="1"/>
      <c r="AE31" s="1"/>
      <c r="AF31" s="1"/>
      <c r="AG31" s="1"/>
      <c r="AH31" s="1"/>
      <c r="AI31" s="1"/>
      <c r="AJ31" s="484" t="s">
        <v>520</v>
      </c>
      <c r="AK31" s="484"/>
      <c r="AL31" s="484"/>
      <c r="AM31" s="484"/>
      <c r="AN31" s="484"/>
      <c r="AO31" s="0"/>
      <c r="AP31" s="464"/>
      <c r="AQ31" s="465" t="s">
        <v>31</v>
      </c>
      <c r="AR31" s="465" t="s">
        <v>32</v>
      </c>
      <c r="AS31" s="465" t="s">
        <v>33</v>
      </c>
      <c r="AT31" s="466" t="s">
        <v>34</v>
      </c>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75" hidden="false" customHeight="false" outlineLevel="0" collapsed="false">
      <c r="A32" s="1"/>
      <c r="B32" s="467" t="s">
        <v>508</v>
      </c>
      <c r="C32" s="479" t="n">
        <v>0.6</v>
      </c>
      <c r="D32" s="479" t="n">
        <v>0</v>
      </c>
      <c r="E32" s="479" t="n">
        <v>0</v>
      </c>
      <c r="F32" s="485" t="n">
        <v>0</v>
      </c>
      <c r="G32" s="1"/>
      <c r="H32" s="1"/>
      <c r="I32" s="1"/>
      <c r="J32" s="455" t="s">
        <v>521</v>
      </c>
      <c r="K32" s="1"/>
      <c r="L32" s="1"/>
      <c r="M32" s="462"/>
      <c r="N32" s="1"/>
      <c r="O32" s="1"/>
      <c r="P32" s="467" t="s">
        <v>522</v>
      </c>
      <c r="Q32" s="479" t="n">
        <v>0.6</v>
      </c>
      <c r="R32" s="479" t="n">
        <v>0</v>
      </c>
      <c r="S32" s="479" t="n">
        <v>0</v>
      </c>
      <c r="T32" s="479" t="n">
        <v>0</v>
      </c>
      <c r="U32" s="480" t="n">
        <v>0</v>
      </c>
      <c r="V32" s="1"/>
      <c r="W32" s="1"/>
      <c r="X32" s="1"/>
      <c r="Y32" s="1"/>
      <c r="Z32" s="1"/>
      <c r="AA32" s="1"/>
      <c r="AB32" s="1"/>
      <c r="AC32" s="1"/>
      <c r="AD32" s="1"/>
      <c r="AE32" s="1"/>
      <c r="AF32" s="1"/>
      <c r="AG32" s="1"/>
      <c r="AH32" s="1"/>
      <c r="AI32" s="1"/>
      <c r="AJ32" s="484"/>
      <c r="AK32" s="484"/>
      <c r="AL32" s="484"/>
      <c r="AM32" s="484"/>
      <c r="AN32" s="484"/>
      <c r="AO32" s="1"/>
      <c r="AP32" s="467" t="s">
        <v>523</v>
      </c>
      <c r="AQ32" s="325"/>
      <c r="AR32" s="325"/>
      <c r="AS32" s="325"/>
      <c r="AT32" s="326"/>
      <c r="AU32" s="1"/>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75" hidden="false" customHeight="false" outlineLevel="0" collapsed="false">
      <c r="A33" s="1"/>
      <c r="B33" s="467" t="s">
        <v>511</v>
      </c>
      <c r="C33" s="479" t="n">
        <v>0.4</v>
      </c>
      <c r="D33" s="479" t="n">
        <v>1</v>
      </c>
      <c r="E33" s="479" t="n">
        <v>1</v>
      </c>
      <c r="F33" s="485" t="n">
        <v>1</v>
      </c>
      <c r="G33" s="1"/>
      <c r="H33" s="1"/>
      <c r="I33" s="1"/>
      <c r="J33" s="455" t="s">
        <v>524</v>
      </c>
      <c r="K33" s="1"/>
      <c r="L33" s="1"/>
      <c r="M33" s="462"/>
      <c r="N33" s="1"/>
      <c r="O33" s="1"/>
      <c r="P33" s="467" t="s">
        <v>525</v>
      </c>
      <c r="Q33" s="479" t="n">
        <v>0.4</v>
      </c>
      <c r="R33" s="479" t="n">
        <v>1</v>
      </c>
      <c r="S33" s="479" t="n">
        <v>1</v>
      </c>
      <c r="T33" s="479" t="n">
        <v>1</v>
      </c>
      <c r="U33" s="480" t="n">
        <v>1</v>
      </c>
      <c r="V33" s="1"/>
      <c r="W33" s="1"/>
      <c r="X33" s="1"/>
      <c r="Y33" s="1"/>
      <c r="Z33" s="1"/>
      <c r="AA33" s="1"/>
      <c r="AB33" s="1"/>
      <c r="AC33" s="1"/>
      <c r="AD33" s="1"/>
      <c r="AE33" s="1"/>
      <c r="AF33" s="1"/>
      <c r="AG33" s="1"/>
      <c r="AH33" s="1"/>
      <c r="AI33" s="1"/>
      <c r="AJ33" s="484"/>
      <c r="AK33" s="484"/>
      <c r="AL33" s="484"/>
      <c r="AM33" s="484"/>
      <c r="AN33" s="484"/>
      <c r="AO33" s="1"/>
      <c r="AP33" s="467" t="s">
        <v>526</v>
      </c>
      <c r="AQ33" s="468"/>
      <c r="AR33" s="468"/>
      <c r="AS33" s="468"/>
      <c r="AT33" s="469"/>
      <c r="AU33" s="1"/>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75" hidden="false" customHeight="false" outlineLevel="0" collapsed="false">
      <c r="A34" s="1"/>
      <c r="B34" s="467" t="s">
        <v>513</v>
      </c>
      <c r="C34" s="479" t="n">
        <v>0</v>
      </c>
      <c r="D34" s="479" t="n">
        <v>0</v>
      </c>
      <c r="E34" s="479" t="n">
        <v>0</v>
      </c>
      <c r="F34" s="485" t="n">
        <v>0</v>
      </c>
      <c r="G34" s="1"/>
      <c r="H34" s="1"/>
      <c r="I34" s="1"/>
      <c r="J34" s="455" t="s">
        <v>527</v>
      </c>
      <c r="K34" s="1"/>
      <c r="L34" s="1"/>
      <c r="M34" s="462"/>
      <c r="N34" s="1"/>
      <c r="O34" s="1"/>
      <c r="P34" s="467" t="s">
        <v>513</v>
      </c>
      <c r="Q34" s="479" t="n">
        <v>0</v>
      </c>
      <c r="R34" s="479" t="n">
        <v>0</v>
      </c>
      <c r="S34" s="479" t="n">
        <v>0</v>
      </c>
      <c r="T34" s="479" t="n">
        <v>0</v>
      </c>
      <c r="U34" s="480" t="n">
        <v>0</v>
      </c>
      <c r="V34" s="1"/>
      <c r="W34" s="1"/>
      <c r="X34" s="1"/>
      <c r="Y34" s="1"/>
      <c r="Z34" s="1"/>
      <c r="AA34" s="1"/>
      <c r="AB34" s="1"/>
      <c r="AC34" s="1"/>
      <c r="AD34" s="1"/>
      <c r="AE34" s="1"/>
      <c r="AF34" s="1"/>
      <c r="AG34" s="1"/>
      <c r="AH34" s="1"/>
      <c r="AI34" s="1"/>
      <c r="AJ34" s="484"/>
      <c r="AK34" s="484"/>
      <c r="AL34" s="484"/>
      <c r="AM34" s="484"/>
      <c r="AN34" s="484"/>
      <c r="AO34" s="1"/>
      <c r="AP34" s="467" t="s">
        <v>528</v>
      </c>
      <c r="AQ34" s="468"/>
      <c r="AR34" s="468"/>
      <c r="AS34" s="468"/>
      <c r="AT34" s="469"/>
      <c r="AU34" s="1"/>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75" hidden="false" customHeight="false" outlineLevel="0" collapsed="false">
      <c r="A35" s="1"/>
      <c r="B35" s="1"/>
      <c r="C35" s="1"/>
      <c r="D35" s="1"/>
      <c r="E35" s="1"/>
      <c r="F35" s="1"/>
      <c r="G35" s="1"/>
      <c r="H35" s="1"/>
      <c r="I35" s="1"/>
      <c r="J35" s="455" t="s">
        <v>529</v>
      </c>
      <c r="K35" s="1"/>
      <c r="L35" s="1"/>
      <c r="M35" s="462"/>
      <c r="N35" s="1"/>
      <c r="O35" s="1"/>
      <c r="P35" s="1" t="s">
        <v>254</v>
      </c>
      <c r="Q35" s="1"/>
      <c r="R35" s="1"/>
      <c r="S35" s="1"/>
      <c r="T35" s="1"/>
      <c r="U35" s="1"/>
      <c r="V35" s="1"/>
      <c r="W35" s="1"/>
      <c r="X35" s="1"/>
      <c r="Y35" s="1"/>
      <c r="Z35" s="1"/>
      <c r="AA35" s="1"/>
      <c r="AB35" s="1"/>
      <c r="AC35" s="1"/>
      <c r="AD35" s="1"/>
      <c r="AE35" s="1"/>
      <c r="AF35" s="1"/>
      <c r="AG35" s="1"/>
      <c r="AH35" s="1"/>
      <c r="AI35" s="1"/>
      <c r="AJ35" s="10" t="s">
        <v>530</v>
      </c>
      <c r="AK35" s="0"/>
      <c r="AL35" s="0"/>
      <c r="AM35" s="0"/>
      <c r="AN35" s="0"/>
      <c r="AO35" s="1"/>
      <c r="AP35" s="467" t="s">
        <v>531</v>
      </c>
      <c r="AQ35" s="325"/>
      <c r="AR35" s="325"/>
      <c r="AS35" s="325"/>
      <c r="AT35" s="326"/>
      <c r="AU35" s="1"/>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75" hidden="false" customHeight="false" outlineLevel="0" collapsed="false">
      <c r="A36" s="1"/>
      <c r="B36" s="1"/>
      <c r="C36" s="1"/>
      <c r="D36" s="1"/>
      <c r="E36" s="1"/>
      <c r="F36" s="1"/>
      <c r="G36" s="1"/>
      <c r="H36" s="1"/>
      <c r="I36" s="1"/>
      <c r="J36" s="455"/>
      <c r="K36" s="1"/>
      <c r="L36" s="1"/>
      <c r="M36" s="462"/>
      <c r="N36" s="1"/>
      <c r="O36" s="1"/>
      <c r="P36" s="1"/>
      <c r="Q36" s="1"/>
      <c r="R36" s="1"/>
      <c r="S36" s="1"/>
      <c r="T36" s="1"/>
      <c r="U36" s="1"/>
      <c r="V36" s="1"/>
      <c r="W36" s="1"/>
      <c r="X36" s="1"/>
      <c r="Y36" s="1"/>
      <c r="Z36" s="1"/>
      <c r="AA36" s="1"/>
      <c r="AB36" s="1"/>
      <c r="AC36" s="1"/>
      <c r="AD36" s="1"/>
      <c r="AE36" s="1"/>
      <c r="AF36" s="1"/>
      <c r="AG36" s="1"/>
      <c r="AH36" s="1"/>
      <c r="AI36" s="1"/>
      <c r="AJ36" s="464"/>
      <c r="AK36" s="465" t="s">
        <v>31</v>
      </c>
      <c r="AL36" s="465" t="s">
        <v>32</v>
      </c>
      <c r="AM36" s="465" t="s">
        <v>33</v>
      </c>
      <c r="AN36" s="466" t="s">
        <v>34</v>
      </c>
      <c r="AO36" s="1"/>
      <c r="AP36" s="467" t="s">
        <v>532</v>
      </c>
      <c r="AQ36" s="468"/>
      <c r="AR36" s="468"/>
      <c r="AS36" s="468"/>
      <c r="AT36" s="469"/>
      <c r="AU36" s="1"/>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6.5" hidden="false" customHeight="true" outlineLevel="0" collapsed="false">
      <c r="A37" s="461" t="s">
        <v>533</v>
      </c>
      <c r="B37" s="1"/>
      <c r="C37" s="1"/>
      <c r="D37" s="1"/>
      <c r="E37" s="1"/>
      <c r="F37" s="1"/>
      <c r="G37" s="1"/>
      <c r="H37" s="1"/>
      <c r="I37" s="1"/>
      <c r="J37" s="455" t="s">
        <v>534</v>
      </c>
      <c r="K37" s="1"/>
      <c r="L37" s="1"/>
      <c r="M37" s="462"/>
      <c r="N37" s="1"/>
      <c r="O37" s="461" t="s">
        <v>533</v>
      </c>
      <c r="P37" s="1"/>
      <c r="Q37" s="1"/>
      <c r="R37" s="1"/>
      <c r="S37" s="1"/>
      <c r="T37" s="1"/>
      <c r="U37" s="1"/>
      <c r="V37" s="1"/>
      <c r="W37" s="1"/>
      <c r="X37" s="461" t="s">
        <v>533</v>
      </c>
      <c r="Y37" s="1"/>
      <c r="Z37" s="1"/>
      <c r="AA37" s="1"/>
      <c r="AB37" s="1"/>
      <c r="AC37" s="1"/>
      <c r="AD37" s="1"/>
      <c r="AE37" s="1"/>
      <c r="AF37" s="1"/>
      <c r="AG37" s="1"/>
      <c r="AH37" s="1"/>
      <c r="AI37" s="1"/>
      <c r="AJ37" s="467" t="s">
        <v>535</v>
      </c>
      <c r="AK37" s="325"/>
      <c r="AL37" s="325"/>
      <c r="AM37" s="325"/>
      <c r="AN37" s="326"/>
      <c r="AO37" s="1"/>
      <c r="AP37" s="467" t="s">
        <v>536</v>
      </c>
      <c r="AQ37" s="468"/>
      <c r="AR37" s="468"/>
      <c r="AS37" s="468"/>
      <c r="AT37" s="469"/>
      <c r="AU37" s="1"/>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75" hidden="false" customHeight="false" outlineLevel="0" collapsed="false">
      <c r="A38" s="1"/>
      <c r="B38" s="1"/>
      <c r="C38" s="1"/>
      <c r="D38" s="1"/>
      <c r="E38" s="1"/>
      <c r="F38" s="1"/>
      <c r="G38" s="1"/>
      <c r="H38" s="1"/>
      <c r="I38" s="1"/>
      <c r="J38" s="455" t="s">
        <v>537</v>
      </c>
      <c r="K38" s="1"/>
      <c r="L38" s="1"/>
      <c r="M38" s="462"/>
      <c r="N38" s="1"/>
      <c r="O38" s="1"/>
      <c r="P38" s="1"/>
      <c r="Q38" s="1"/>
      <c r="R38" s="1"/>
      <c r="S38" s="1"/>
      <c r="T38" s="1"/>
      <c r="U38" s="1"/>
      <c r="V38" s="1"/>
      <c r="W38" s="1"/>
      <c r="X38" s="1"/>
      <c r="Y38" s="1"/>
      <c r="Z38" s="1"/>
      <c r="AA38" s="1"/>
      <c r="AB38" s="1"/>
      <c r="AC38" s="1"/>
      <c r="AD38" s="1"/>
      <c r="AE38" s="1"/>
      <c r="AF38" s="1"/>
      <c r="AG38" s="1"/>
      <c r="AH38" s="1"/>
      <c r="AI38" s="1"/>
      <c r="AJ38" s="467" t="s">
        <v>538</v>
      </c>
      <c r="AK38" s="468"/>
      <c r="AL38" s="468"/>
      <c r="AM38" s="468"/>
      <c r="AN38" s="469"/>
      <c r="AO38" s="1"/>
      <c r="AP38" s="1"/>
      <c r="AQ38" s="1"/>
      <c r="AR38" s="1"/>
      <c r="AS38" s="1"/>
      <c r="AT38" s="1"/>
      <c r="AU38" s="1"/>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1" hidden="false" customHeight="false" outlineLevel="0" collapsed="false">
      <c r="A39" s="463" t="s">
        <v>539</v>
      </c>
      <c r="B39" s="1"/>
      <c r="C39" s="1"/>
      <c r="D39" s="1"/>
      <c r="E39" s="1"/>
      <c r="F39" s="1"/>
      <c r="G39" s="1"/>
      <c r="H39" s="1"/>
      <c r="I39" s="1"/>
      <c r="J39" s="455" t="s">
        <v>540</v>
      </c>
      <c r="K39" s="1"/>
      <c r="L39" s="1"/>
      <c r="M39" s="462"/>
      <c r="N39" s="1"/>
      <c r="O39" s="463" t="s">
        <v>539</v>
      </c>
      <c r="P39" s="1"/>
      <c r="Q39" s="1"/>
      <c r="R39" s="1"/>
      <c r="S39" s="1"/>
      <c r="T39" s="1"/>
      <c r="U39" s="1"/>
      <c r="V39" s="1"/>
      <c r="W39" s="1"/>
      <c r="X39" s="463" t="s">
        <v>539</v>
      </c>
      <c r="Y39" s="1"/>
      <c r="Z39" s="1"/>
      <c r="AA39" s="1"/>
      <c r="AB39" s="1"/>
      <c r="AC39" s="1"/>
      <c r="AD39" s="1"/>
      <c r="AE39" s="1"/>
      <c r="AF39" s="1"/>
      <c r="AG39" s="1"/>
      <c r="AH39" s="1"/>
      <c r="AI39" s="1"/>
      <c r="AJ39" s="0"/>
      <c r="AK39" s="0"/>
      <c r="AL39" s="0"/>
      <c r="AM39" s="0"/>
      <c r="AN39" s="0"/>
      <c r="AO39" s="0"/>
      <c r="AP39" s="0"/>
      <c r="AQ39" s="1"/>
      <c r="AR39" s="1"/>
      <c r="AS39" s="1"/>
      <c r="AT39" s="1"/>
      <c r="AU39" s="1"/>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1"/>
      <c r="B40" s="1"/>
      <c r="C40" s="1"/>
      <c r="D40" s="1"/>
      <c r="E40" s="1"/>
      <c r="F40" s="1"/>
      <c r="G40" s="1"/>
      <c r="H40" s="1"/>
      <c r="I40" s="1"/>
      <c r="J40" s="455" t="s">
        <v>541</v>
      </c>
      <c r="K40" s="1"/>
      <c r="L40" s="1"/>
      <c r="M40" s="462"/>
      <c r="N40" s="1"/>
      <c r="O40" s="1"/>
      <c r="P40" s="1"/>
      <c r="Q40" s="1"/>
      <c r="R40" s="1"/>
      <c r="S40" s="1"/>
      <c r="T40" s="1"/>
      <c r="U40" s="1"/>
      <c r="V40" s="1"/>
      <c r="W40" s="1"/>
      <c r="X40" s="1"/>
      <c r="Y40" s="1"/>
      <c r="Z40" s="1"/>
      <c r="AA40" s="1"/>
      <c r="AB40" s="1"/>
      <c r="AC40" s="1"/>
      <c r="AD40" s="1"/>
      <c r="AE40" s="1"/>
      <c r="AF40" s="1"/>
      <c r="AG40" s="1"/>
      <c r="AH40" s="1"/>
      <c r="AI40" s="1"/>
      <c r="AJ40" s="0"/>
      <c r="AK40" s="0"/>
      <c r="AL40" s="0"/>
      <c r="AM40" s="0"/>
      <c r="AN40" s="0"/>
      <c r="AO40" s="0"/>
      <c r="AP40" s="0"/>
      <c r="AQ40" s="1"/>
      <c r="AR40" s="1"/>
      <c r="AS40" s="1"/>
      <c r="AT40" s="1"/>
      <c r="AU40" s="1"/>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1" hidden="false" customHeight="false" outlineLevel="0" collapsed="false">
      <c r="A41" s="1"/>
      <c r="B41" s="463" t="s">
        <v>542</v>
      </c>
      <c r="C41" s="463"/>
      <c r="D41" s="463"/>
      <c r="E41" s="463"/>
      <c r="F41" s="463"/>
      <c r="G41" s="463"/>
      <c r="H41" s="1"/>
      <c r="I41" s="1"/>
      <c r="J41" s="455" t="s">
        <v>543</v>
      </c>
      <c r="K41" s="1"/>
      <c r="L41" s="1"/>
      <c r="M41" s="462"/>
      <c r="N41" s="1"/>
      <c r="O41" s="1"/>
      <c r="P41" s="463" t="s">
        <v>542</v>
      </c>
      <c r="Q41" s="463"/>
      <c r="R41" s="463"/>
      <c r="S41" s="463"/>
      <c r="T41" s="463"/>
      <c r="U41" s="463"/>
      <c r="V41" s="1"/>
      <c r="W41" s="1"/>
      <c r="X41" s="1"/>
      <c r="Y41" s="463" t="s">
        <v>542</v>
      </c>
      <c r="Z41" s="463"/>
      <c r="AA41" s="463"/>
      <c r="AB41" s="463"/>
      <c r="AC41" s="463"/>
      <c r="AD41" s="463"/>
      <c r="AE41" s="1"/>
      <c r="AF41" s="1"/>
      <c r="AG41" s="1"/>
      <c r="AH41" s="1"/>
      <c r="AI41" s="1"/>
      <c r="AJ41" s="486" t="s">
        <v>544</v>
      </c>
      <c r="AK41" s="487"/>
      <c r="AL41" s="487"/>
      <c r="AM41" s="487"/>
      <c r="AN41" s="487"/>
      <c r="AO41" s="0"/>
      <c r="AP41" s="0"/>
      <c r="AQ41" s="1"/>
      <c r="AR41" s="1"/>
      <c r="AS41" s="1"/>
      <c r="AT41" s="1"/>
      <c r="AU41" s="1"/>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488" t="s">
        <v>545</v>
      </c>
      <c r="B42" s="1"/>
      <c r="C42" s="1"/>
      <c r="D42" s="1"/>
      <c r="E42" s="1"/>
      <c r="F42" s="1"/>
      <c r="G42" s="1"/>
      <c r="H42" s="1"/>
      <c r="I42" s="1"/>
      <c r="J42" s="455" t="s">
        <v>546</v>
      </c>
      <c r="K42" s="1"/>
      <c r="L42" s="1"/>
      <c r="M42" s="462"/>
      <c r="N42" s="1"/>
      <c r="O42" s="1"/>
      <c r="P42" s="1"/>
      <c r="Q42" s="1"/>
      <c r="R42" s="1"/>
      <c r="S42" s="1"/>
      <c r="T42" s="1"/>
      <c r="U42" s="1"/>
      <c r="V42" s="1"/>
      <c r="W42" s="1"/>
      <c r="X42" s="1"/>
      <c r="Y42" s="1"/>
      <c r="Z42" s="1"/>
      <c r="AA42" s="1"/>
      <c r="AB42" s="1"/>
      <c r="AC42" s="1"/>
      <c r="AD42" s="1"/>
      <c r="AE42" s="1"/>
      <c r="AF42" s="1"/>
      <c r="AG42" s="1"/>
      <c r="AH42" s="1"/>
      <c r="AI42" s="1"/>
      <c r="AJ42" s="487"/>
      <c r="AK42" s="1"/>
      <c r="AL42" s="1"/>
      <c r="AM42" s="1"/>
      <c r="AN42" s="1"/>
      <c r="AO42" s="0"/>
      <c r="AP42" s="0"/>
      <c r="AQ42" s="0"/>
      <c r="AR42" s="0"/>
      <c r="AS42" s="0"/>
      <c r="AT42" s="0"/>
      <c r="AU42" s="1"/>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75" hidden="false" customHeight="false" outlineLevel="0" collapsed="false">
      <c r="A43" s="1"/>
      <c r="B43" s="1"/>
      <c r="C43" s="489" t="n">
        <v>2010</v>
      </c>
      <c r="D43" s="490" t="n">
        <v>2015</v>
      </c>
      <c r="E43" s="490" t="n">
        <v>2020</v>
      </c>
      <c r="F43" s="490" t="n">
        <v>2025</v>
      </c>
      <c r="G43" s="490" t="n">
        <v>2030</v>
      </c>
      <c r="H43" s="491" t="n">
        <v>2035</v>
      </c>
      <c r="I43" s="492"/>
      <c r="J43" s="455"/>
      <c r="K43" s="1"/>
      <c r="L43" s="1"/>
      <c r="M43" s="462"/>
      <c r="N43" s="1"/>
      <c r="O43" s="1"/>
      <c r="P43" s="1"/>
      <c r="Q43" s="489" t="n">
        <v>2010</v>
      </c>
      <c r="R43" s="490" t="n">
        <v>2015</v>
      </c>
      <c r="S43" s="490" t="n">
        <v>2020</v>
      </c>
      <c r="T43" s="490" t="n">
        <v>2025</v>
      </c>
      <c r="U43" s="490" t="n">
        <v>2030</v>
      </c>
      <c r="V43" s="491" t="n">
        <v>2035</v>
      </c>
      <c r="W43" s="1"/>
      <c r="X43" s="1"/>
      <c r="Y43" s="1"/>
      <c r="Z43" s="489" t="n">
        <v>2010</v>
      </c>
      <c r="AA43" s="490" t="n">
        <v>2015</v>
      </c>
      <c r="AB43" s="490" t="n">
        <v>2020</v>
      </c>
      <c r="AC43" s="490" t="n">
        <v>2025</v>
      </c>
      <c r="AD43" s="490" t="n">
        <v>2030</v>
      </c>
      <c r="AE43" s="491" t="n">
        <v>2035</v>
      </c>
      <c r="AF43" s="1"/>
      <c r="AG43" s="1"/>
      <c r="AH43" s="1"/>
      <c r="AI43" s="1"/>
      <c r="AJ43" s="493" t="s">
        <v>547</v>
      </c>
      <c r="AK43" s="1"/>
      <c r="AL43" s="1"/>
      <c r="AM43" s="1"/>
      <c r="AN43" s="1"/>
      <c r="AO43" s="0"/>
      <c r="AP43" s="493" t="s">
        <v>548</v>
      </c>
      <c r="AQ43" s="1"/>
      <c r="AR43" s="1"/>
      <c r="AS43" s="1"/>
      <c r="AT43" s="1"/>
      <c r="AU43" s="1"/>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30.75" hidden="false" customHeight="false" outlineLevel="0" collapsed="false">
      <c r="A44" s="494" t="s">
        <v>549</v>
      </c>
      <c r="B44" s="495" t="s">
        <v>550</v>
      </c>
      <c r="C44" s="496" t="n">
        <v>1</v>
      </c>
      <c r="D44" s="497" t="n">
        <v>0.886204338244895</v>
      </c>
      <c r="E44" s="497" t="n">
        <v>0.813139000805901</v>
      </c>
      <c r="F44" s="497"/>
      <c r="G44" s="497" t="n">
        <v>0.663228252523051</v>
      </c>
      <c r="H44" s="497" t="n">
        <v>0.571651067388092</v>
      </c>
      <c r="I44" s="182"/>
      <c r="J44" s="0"/>
      <c r="K44" s="0"/>
      <c r="L44" s="0"/>
      <c r="M44" s="0"/>
      <c r="N44" s="0"/>
      <c r="O44" s="494" t="s">
        <v>549</v>
      </c>
      <c r="P44" s="495" t="s">
        <v>550</v>
      </c>
      <c r="Q44" s="496" t="n">
        <v>1</v>
      </c>
      <c r="R44" s="498" t="n">
        <f aca="false">D44*(1+AA44)</f>
        <v>0.890980513377211</v>
      </c>
      <c r="S44" s="498" t="n">
        <f aca="false">E44*(1+AB44)</f>
        <v>0.798288390036945</v>
      </c>
      <c r="T44" s="498"/>
      <c r="U44" s="498" t="n">
        <f aca="false">G44*(1+AD44)</f>
        <v>0.640225635291149</v>
      </c>
      <c r="V44" s="498" t="n">
        <f aca="false">H44*(1+AE44)</f>
        <v>0.544624195526213</v>
      </c>
      <c r="W44" s="0"/>
      <c r="X44" s="494" t="s">
        <v>549</v>
      </c>
      <c r="Y44" s="495" t="s">
        <v>550</v>
      </c>
      <c r="Z44" s="499" t="n">
        <v>0</v>
      </c>
      <c r="AA44" s="499" t="n">
        <v>0.00538947387887467</v>
      </c>
      <c r="AB44" s="499" t="n">
        <v>-0.0182633113824794</v>
      </c>
      <c r="AC44" s="499" t="n">
        <v>-0.022750479931956</v>
      </c>
      <c r="AD44" s="499" t="n">
        <v>-0.0346828066271239</v>
      </c>
      <c r="AE44" s="499" t="n">
        <v>-0.0472786169811009</v>
      </c>
      <c r="AF44" s="1"/>
      <c r="AG44" s="1"/>
      <c r="AH44" s="1"/>
      <c r="AI44" s="1"/>
      <c r="AJ44" s="464" t="s">
        <v>551</v>
      </c>
      <c r="AK44" s="465" t="s">
        <v>31</v>
      </c>
      <c r="AL44" s="465" t="s">
        <v>32</v>
      </c>
      <c r="AM44" s="465" t="s">
        <v>33</v>
      </c>
      <c r="AN44" s="466" t="s">
        <v>34</v>
      </c>
      <c r="AO44" s="0"/>
      <c r="AP44" s="464" t="s">
        <v>552</v>
      </c>
      <c r="AQ44" s="465" t="s">
        <v>31</v>
      </c>
      <c r="AR44" s="465" t="s">
        <v>32</v>
      </c>
      <c r="AS44" s="465" t="s">
        <v>33</v>
      </c>
      <c r="AT44" s="466" t="s">
        <v>34</v>
      </c>
      <c r="AU44" s="1"/>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30.75" hidden="false" customHeight="false" outlineLevel="0" collapsed="false">
      <c r="A45" s="494" t="s">
        <v>553</v>
      </c>
      <c r="B45" s="495" t="s">
        <v>550</v>
      </c>
      <c r="C45" s="496" t="n">
        <v>1</v>
      </c>
      <c r="D45" s="497" t="n">
        <v>0.986685839444509</v>
      </c>
      <c r="E45" s="497" t="n">
        <v>0.920494298371196</v>
      </c>
      <c r="F45" s="497"/>
      <c r="G45" s="497" t="n">
        <v>0.8383445815609</v>
      </c>
      <c r="H45" s="497" t="n">
        <v>0.802452799888681</v>
      </c>
      <c r="I45" s="182"/>
      <c r="J45" s="0"/>
      <c r="K45" s="0"/>
      <c r="L45" s="0"/>
      <c r="M45" s="0"/>
      <c r="N45" s="0"/>
      <c r="O45" s="494" t="s">
        <v>553</v>
      </c>
      <c r="P45" s="495" t="s">
        <v>550</v>
      </c>
      <c r="Q45" s="496" t="n">
        <v>1</v>
      </c>
      <c r="R45" s="498" t="n">
        <f aca="false">D45*(1+AA45)</f>
        <v>0.988058843991395</v>
      </c>
      <c r="S45" s="498" t="n">
        <f aca="false">E45*(1+AB45)</f>
        <v>0.903208502753859</v>
      </c>
      <c r="T45" s="498"/>
      <c r="U45" s="498" t="n">
        <f aca="false">G45*(1+AD45)</f>
        <v>0.81208246142772</v>
      </c>
      <c r="V45" s="498" t="n">
        <f aca="false">H45*(1+AE45)</f>
        <v>0.769864404470952</v>
      </c>
      <c r="W45" s="0"/>
      <c r="X45" s="494" t="s">
        <v>553</v>
      </c>
      <c r="Y45" s="495" t="s">
        <v>550</v>
      </c>
      <c r="Z45" s="499" t="n">
        <v>0</v>
      </c>
      <c r="AA45" s="499" t="n">
        <v>0.00139153162232319</v>
      </c>
      <c r="AB45" s="499" t="n">
        <v>-0.018778818780218</v>
      </c>
      <c r="AC45" s="499" t="n">
        <v>-0.0227077420108952</v>
      </c>
      <c r="AD45" s="499" t="n">
        <v>-0.0313261643372023</v>
      </c>
      <c r="AE45" s="499" t="n">
        <v>-0.0406109810100354</v>
      </c>
      <c r="AF45" s="1"/>
      <c r="AG45" s="1"/>
      <c r="AH45" s="1"/>
      <c r="AI45" s="1"/>
      <c r="AJ45" s="467" t="s">
        <v>523</v>
      </c>
      <c r="AK45" s="325"/>
      <c r="AL45" s="325"/>
      <c r="AM45" s="325"/>
      <c r="AN45" s="326"/>
      <c r="AO45" s="0"/>
      <c r="AP45" s="467" t="s">
        <v>523</v>
      </c>
      <c r="AQ45" s="325"/>
      <c r="AR45" s="325"/>
      <c r="AS45" s="325"/>
      <c r="AT45" s="326"/>
      <c r="AU45" s="1"/>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30.75" hidden="false" customHeight="false" outlineLevel="0" collapsed="false">
      <c r="A46" s="494" t="s">
        <v>554</v>
      </c>
      <c r="B46" s="495" t="s">
        <v>550</v>
      </c>
      <c r="C46" s="496" t="n">
        <v>1</v>
      </c>
      <c r="D46" s="497" t="n">
        <v>0.988196067899552</v>
      </c>
      <c r="E46" s="497" t="n">
        <v>0.928606140490294</v>
      </c>
      <c r="F46" s="497"/>
      <c r="G46" s="497" t="n">
        <v>0.814273432378914</v>
      </c>
      <c r="H46" s="497" t="n">
        <v>0.77045158886103</v>
      </c>
      <c r="I46" s="182"/>
      <c r="J46" s="0"/>
      <c r="K46" s="0"/>
      <c r="L46" s="0"/>
      <c r="M46" s="0"/>
      <c r="N46" s="0"/>
      <c r="O46" s="494" t="s">
        <v>554</v>
      </c>
      <c r="P46" s="495" t="s">
        <v>550</v>
      </c>
      <c r="Q46" s="496" t="n">
        <v>1</v>
      </c>
      <c r="R46" s="498" t="n">
        <f aca="false">D46*(1+AA46)</f>
        <v>0.990581176114884</v>
      </c>
      <c r="S46" s="498" t="n">
        <f aca="false">E46*(1+AB46)</f>
        <v>0.824227948958339</v>
      </c>
      <c r="T46" s="498"/>
      <c r="U46" s="498" t="n">
        <f aca="false">G46*(1+AD46)</f>
        <v>0.67309904320705</v>
      </c>
      <c r="V46" s="498" t="n">
        <f aca="false">H46*(1+AE46)</f>
        <v>0.604917641855841</v>
      </c>
      <c r="W46" s="0"/>
      <c r="X46" s="494" t="s">
        <v>554</v>
      </c>
      <c r="Y46" s="495" t="s">
        <v>550</v>
      </c>
      <c r="Z46" s="499" t="n">
        <v>0</v>
      </c>
      <c r="AA46" s="499" t="n">
        <v>0.00241359816417996</v>
      </c>
      <c r="AB46" s="499" t="n">
        <v>-0.112403081328801</v>
      </c>
      <c r="AC46" s="499" t="n">
        <v>-0.137427447157656</v>
      </c>
      <c r="AD46" s="499" t="n">
        <v>-0.173374671895435</v>
      </c>
      <c r="AE46" s="499" t="n">
        <v>-0.214853145088454</v>
      </c>
      <c r="AF46" s="1"/>
      <c r="AG46" s="1"/>
      <c r="AH46" s="1"/>
      <c r="AI46" s="1"/>
      <c r="AJ46" s="467" t="s">
        <v>526</v>
      </c>
      <c r="AK46" s="468"/>
      <c r="AL46" s="468"/>
      <c r="AM46" s="468"/>
      <c r="AN46" s="469"/>
      <c r="AO46" s="0"/>
      <c r="AP46" s="467" t="s">
        <v>526</v>
      </c>
      <c r="AQ46" s="468"/>
      <c r="AR46" s="468"/>
      <c r="AS46" s="468"/>
      <c r="AT46" s="469"/>
      <c r="AU46" s="1"/>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30.75" hidden="false" customHeight="false" outlineLevel="0" collapsed="false">
      <c r="A47" s="494" t="s">
        <v>555</v>
      </c>
      <c r="B47" s="495" t="s">
        <v>550</v>
      </c>
      <c r="C47" s="496" t="n">
        <v>1</v>
      </c>
      <c r="D47" s="497" t="n">
        <v>0.989608021844698</v>
      </c>
      <c r="E47" s="497" t="n">
        <v>0.937323445556189</v>
      </c>
      <c r="F47" s="497"/>
      <c r="G47" s="497" t="n">
        <v>0.834860185183711</v>
      </c>
      <c r="H47" s="497" t="n">
        <v>0.792840517281635</v>
      </c>
      <c r="I47" s="182"/>
      <c r="J47" s="0"/>
      <c r="K47" s="0"/>
      <c r="L47" s="0"/>
      <c r="M47" s="0"/>
      <c r="N47" s="0"/>
      <c r="O47" s="494" t="s">
        <v>555</v>
      </c>
      <c r="P47" s="495" t="s">
        <v>550</v>
      </c>
      <c r="Q47" s="496" t="n">
        <v>1</v>
      </c>
      <c r="R47" s="498" t="n">
        <f aca="false">D47*(1+AA47)</f>
        <v>0.989979723765191</v>
      </c>
      <c r="S47" s="498" t="n">
        <f aca="false">E47*(1+AB47)</f>
        <v>0.781498371095563</v>
      </c>
      <c r="T47" s="498"/>
      <c r="U47" s="498" t="n">
        <f aca="false">G47*(1+AD47)</f>
        <v>0.651087542327544</v>
      </c>
      <c r="V47" s="498" t="n">
        <f aca="false">H47*(1+AE47)</f>
        <v>0.595409158760166</v>
      </c>
      <c r="W47" s="0"/>
      <c r="X47" s="494" t="s">
        <v>555</v>
      </c>
      <c r="Y47" s="495" t="s">
        <v>550</v>
      </c>
      <c r="Z47" s="499" t="n">
        <v>0</v>
      </c>
      <c r="AA47" s="499" t="n">
        <v>0.000375605201542228</v>
      </c>
      <c r="AB47" s="499" t="n">
        <v>-0.166244720751824</v>
      </c>
      <c r="AC47" s="499" t="n">
        <v>-0.1920776256785</v>
      </c>
      <c r="AD47" s="499" t="n">
        <v>-0.220123855607904</v>
      </c>
      <c r="AE47" s="499" t="n">
        <v>-0.24901774596282</v>
      </c>
      <c r="AF47" s="1"/>
      <c r="AG47" s="1"/>
      <c r="AH47" s="1"/>
      <c r="AI47" s="1"/>
      <c r="AJ47" s="467" t="s">
        <v>528</v>
      </c>
      <c r="AK47" s="468"/>
      <c r="AL47" s="468"/>
      <c r="AM47" s="468"/>
      <c r="AN47" s="469"/>
      <c r="AO47" s="0"/>
      <c r="AP47" s="467" t="s">
        <v>528</v>
      </c>
      <c r="AQ47" s="468"/>
      <c r="AR47" s="468"/>
      <c r="AS47" s="468"/>
      <c r="AT47" s="469"/>
      <c r="AU47" s="1"/>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30.75" hidden="false" customHeight="false" outlineLevel="0" collapsed="false">
      <c r="A48" s="494" t="s">
        <v>556</v>
      </c>
      <c r="B48" s="495" t="s">
        <v>550</v>
      </c>
      <c r="C48" s="496" t="n">
        <v>1</v>
      </c>
      <c r="D48" s="497" t="n">
        <v>0.993072503875118</v>
      </c>
      <c r="E48" s="497" t="n">
        <v>0.953440304755205</v>
      </c>
      <c r="F48" s="497"/>
      <c r="G48" s="497" t="n">
        <v>0.900951588542847</v>
      </c>
      <c r="H48" s="497" t="n">
        <v>0.898678862944665</v>
      </c>
      <c r="I48" s="182"/>
      <c r="J48" s="0"/>
      <c r="K48" s="0"/>
      <c r="L48" s="0"/>
      <c r="M48" s="0"/>
      <c r="N48" s="0"/>
      <c r="O48" s="494" t="s">
        <v>556</v>
      </c>
      <c r="P48" s="495" t="s">
        <v>550</v>
      </c>
      <c r="Q48" s="496" t="n">
        <v>1</v>
      </c>
      <c r="R48" s="498" t="n">
        <f aca="false">D48*(1+AA48)</f>
        <v>0.992772597265198</v>
      </c>
      <c r="S48" s="498" t="n">
        <f aca="false">E48*(1+AB48)</f>
        <v>0.833284360407696</v>
      </c>
      <c r="T48" s="498"/>
      <c r="U48" s="498" t="n">
        <f aca="false">G48*(1+AD48)</f>
        <v>0.725946330523106</v>
      </c>
      <c r="V48" s="498" t="n">
        <f aca="false">H48*(1+AE48)</f>
        <v>0.686948146373859</v>
      </c>
      <c r="W48" s="0"/>
      <c r="X48" s="494" t="s">
        <v>556</v>
      </c>
      <c r="Y48" s="495" t="s">
        <v>550</v>
      </c>
      <c r="Z48" s="499" t="n">
        <v>0</v>
      </c>
      <c r="AA48" s="499" t="n">
        <v>-0.000301998704777318</v>
      </c>
      <c r="AB48" s="499" t="n">
        <v>-0.126023563036135</v>
      </c>
      <c r="AC48" s="499" t="n">
        <v>-0.155541414027733</v>
      </c>
      <c r="AD48" s="499" t="n">
        <v>-0.194244907545793</v>
      </c>
      <c r="AE48" s="499" t="n">
        <v>-0.235602199296239</v>
      </c>
      <c r="AF48" s="1"/>
      <c r="AG48" s="1"/>
      <c r="AH48" s="1"/>
      <c r="AI48" s="1"/>
      <c r="AJ48" s="467" t="s">
        <v>557</v>
      </c>
      <c r="AK48" s="468"/>
      <c r="AL48" s="468"/>
      <c r="AM48" s="468"/>
      <c r="AN48" s="469"/>
      <c r="AO48" s="0"/>
      <c r="AP48" s="467" t="s">
        <v>557</v>
      </c>
      <c r="AQ48" s="468"/>
      <c r="AR48" s="468"/>
      <c r="AS48" s="468"/>
      <c r="AT48" s="469"/>
      <c r="AU48" s="1"/>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30.75" hidden="false" customHeight="false" outlineLevel="0" collapsed="false">
      <c r="A49" s="494" t="s">
        <v>558</v>
      </c>
      <c r="B49" s="495" t="s">
        <v>550</v>
      </c>
      <c r="C49" s="496" t="n">
        <v>1</v>
      </c>
      <c r="D49" s="497" t="n">
        <v>0.997563935923883</v>
      </c>
      <c r="E49" s="497" t="n">
        <v>0.981836364344741</v>
      </c>
      <c r="F49" s="497"/>
      <c r="G49" s="497" t="n">
        <v>0.962604279533291</v>
      </c>
      <c r="H49" s="497" t="n">
        <v>0.962604279533291</v>
      </c>
      <c r="I49" s="182"/>
      <c r="J49" s="0"/>
      <c r="K49" s="0"/>
      <c r="L49" s="0"/>
      <c r="M49" s="0"/>
      <c r="N49" s="0"/>
      <c r="O49" s="494" t="s">
        <v>558</v>
      </c>
      <c r="P49" s="495" t="s">
        <v>550</v>
      </c>
      <c r="Q49" s="496" t="n">
        <v>1</v>
      </c>
      <c r="R49" s="498" t="n">
        <f aca="false">D49*(1+AA49)</f>
        <v>0.996758290539269</v>
      </c>
      <c r="S49" s="498" t="n">
        <f aca="false">E49*(1+AB49)</f>
        <v>0.80542618498431</v>
      </c>
      <c r="T49" s="498"/>
      <c r="U49" s="498" t="n">
        <f aca="false">G49*(1+AD49)</f>
        <v>0.738784730824359</v>
      </c>
      <c r="V49" s="498" t="n">
        <f aca="false">H49*(1+AE49)</f>
        <v>0.711662357138982</v>
      </c>
      <c r="W49" s="0"/>
      <c r="X49" s="494" t="s">
        <v>558</v>
      </c>
      <c r="Y49" s="495" t="s">
        <v>550</v>
      </c>
      <c r="Z49" s="499" t="n">
        <v>0</v>
      </c>
      <c r="AA49" s="499" t="n">
        <v>-0.000807612781097089</v>
      </c>
      <c r="AB49" s="499" t="n">
        <v>-0.179673707113266</v>
      </c>
      <c r="AC49" s="499" t="n">
        <v>-0.204855580922566</v>
      </c>
      <c r="AD49" s="499" t="n">
        <v>-0.23251459968311</v>
      </c>
      <c r="AE49" s="499" t="n">
        <v>-0.260690636567683</v>
      </c>
      <c r="AF49" s="1"/>
      <c r="AG49" s="1"/>
      <c r="AH49" s="1"/>
      <c r="AI49" s="1"/>
      <c r="AJ49" s="467" t="s">
        <v>559</v>
      </c>
      <c r="AK49" s="468"/>
      <c r="AL49" s="468"/>
      <c r="AM49" s="468"/>
      <c r="AN49" s="469"/>
      <c r="AO49" s="0"/>
      <c r="AP49" s="467" t="s">
        <v>559</v>
      </c>
      <c r="AQ49" s="468"/>
      <c r="AR49" s="468"/>
      <c r="AS49" s="468"/>
      <c r="AT49" s="469"/>
      <c r="AU49" s="1"/>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75" hidden="false" customHeight="false" outlineLevel="0" collapsed="false">
      <c r="A50" s="1"/>
      <c r="B50" s="1"/>
      <c r="C50" s="500"/>
      <c r="D50" s="500"/>
      <c r="E50" s="500"/>
      <c r="F50" s="500"/>
      <c r="G50" s="500"/>
      <c r="H50" s="500"/>
      <c r="I50" s="1"/>
      <c r="J50" s="455"/>
      <c r="K50" s="1"/>
      <c r="L50" s="1"/>
      <c r="M50" s="462"/>
      <c r="N50" s="1"/>
      <c r="O50" s="1"/>
      <c r="P50" s="1" t="s">
        <v>36</v>
      </c>
      <c r="Q50" s="500"/>
      <c r="R50" s="500"/>
      <c r="S50" s="500"/>
      <c r="T50" s="500"/>
      <c r="U50" s="500"/>
      <c r="V50" s="500"/>
      <c r="W50" s="1"/>
      <c r="X50" s="1"/>
      <c r="Y50" s="1" t="s">
        <v>36</v>
      </c>
      <c r="Z50" s="1"/>
      <c r="AA50" s="1"/>
      <c r="AB50" s="1"/>
      <c r="AC50" s="1"/>
      <c r="AD50" s="1"/>
      <c r="AE50" s="1"/>
      <c r="AF50" s="1"/>
      <c r="AG50" s="1"/>
      <c r="AH50" s="1"/>
      <c r="AI50" s="1"/>
      <c r="AJ50" s="0"/>
      <c r="AK50" s="0"/>
      <c r="AL50" s="0"/>
      <c r="AM50" s="0"/>
      <c r="AN50" s="0"/>
      <c r="AO50" s="0"/>
      <c r="AP50" s="467" t="s">
        <v>560</v>
      </c>
      <c r="AQ50" s="468"/>
      <c r="AR50" s="468"/>
      <c r="AS50" s="468"/>
      <c r="AT50" s="469"/>
      <c r="AU50" s="1"/>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1"/>
      <c r="B51" s="1"/>
      <c r="C51" s="500"/>
      <c r="D51" s="500"/>
      <c r="E51" s="500"/>
      <c r="F51" s="500"/>
      <c r="G51" s="500"/>
      <c r="H51" s="500"/>
      <c r="I51" s="1"/>
      <c r="J51" s="455"/>
      <c r="K51" s="1"/>
      <c r="L51" s="1"/>
      <c r="M51" s="462"/>
      <c r="N51" s="1"/>
      <c r="O51" s="1"/>
      <c r="P51" s="1"/>
      <c r="Q51" s="500"/>
      <c r="R51" s="500"/>
      <c r="S51" s="500"/>
      <c r="T51" s="500"/>
      <c r="U51" s="500"/>
      <c r="V51" s="500"/>
      <c r="W51" s="1"/>
      <c r="X51" s="1"/>
      <c r="Y51" s="1"/>
      <c r="Z51" s="1"/>
      <c r="AA51" s="1"/>
      <c r="AB51" s="1"/>
      <c r="AC51" s="1"/>
      <c r="AD51" s="1"/>
      <c r="AE51" s="1"/>
      <c r="AF51" s="1"/>
      <c r="AG51" s="1"/>
      <c r="AH51" s="1"/>
      <c r="AI51" s="1"/>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1" hidden="false" customHeight="true" outlineLevel="0" collapsed="false">
      <c r="A52" s="1"/>
      <c r="B52" s="463" t="s">
        <v>561</v>
      </c>
      <c r="C52" s="501"/>
      <c r="D52" s="501"/>
      <c r="E52" s="501"/>
      <c r="F52" s="501"/>
      <c r="G52" s="501"/>
      <c r="H52" s="500"/>
      <c r="I52" s="1"/>
      <c r="J52" s="455"/>
      <c r="K52" s="1"/>
      <c r="L52" s="1"/>
      <c r="M52" s="462"/>
      <c r="N52" s="1"/>
      <c r="O52" s="1"/>
      <c r="P52" s="463" t="s">
        <v>561</v>
      </c>
      <c r="Q52" s="501"/>
      <c r="R52" s="501"/>
      <c r="S52" s="501"/>
      <c r="T52" s="501"/>
      <c r="U52" s="501"/>
      <c r="V52" s="500"/>
      <c r="W52" s="1"/>
      <c r="X52" s="1"/>
      <c r="Y52" s="463" t="s">
        <v>561</v>
      </c>
      <c r="Z52" s="463"/>
      <c r="AA52" s="463"/>
      <c r="AB52" s="463"/>
      <c r="AC52" s="463"/>
      <c r="AD52" s="463"/>
      <c r="AE52" s="1"/>
      <c r="AF52" s="1"/>
      <c r="AG52" s="1"/>
      <c r="AH52" s="1"/>
      <c r="AI52" s="1"/>
      <c r="AJ52" s="401" t="s">
        <v>562</v>
      </c>
      <c r="AK52" s="1"/>
      <c r="AL52" s="1"/>
      <c r="AM52" s="1"/>
      <c r="AN52" s="1"/>
      <c r="AO52" s="0"/>
      <c r="AP52" s="493" t="s">
        <v>563</v>
      </c>
      <c r="AQ52" s="1"/>
      <c r="AR52" s="1"/>
      <c r="AS52" s="1"/>
      <c r="AT52" s="1"/>
      <c r="AU52" s="1"/>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21.75" hidden="false" customHeight="false" outlineLevel="0" collapsed="false">
      <c r="A53" s="1"/>
      <c r="B53" s="463"/>
      <c r="C53" s="501"/>
      <c r="D53" s="501"/>
      <c r="E53" s="501"/>
      <c r="F53" s="501"/>
      <c r="G53" s="501"/>
      <c r="H53" s="500"/>
      <c r="I53" s="1"/>
      <c r="J53" s="455"/>
      <c r="K53" s="1"/>
      <c r="L53" s="1"/>
      <c r="M53" s="462"/>
      <c r="N53" s="1"/>
      <c r="O53" s="1"/>
      <c r="P53" s="463"/>
      <c r="Q53" s="501"/>
      <c r="R53" s="501"/>
      <c r="S53" s="501"/>
      <c r="T53" s="501"/>
      <c r="U53" s="501"/>
      <c r="V53" s="500"/>
      <c r="W53" s="1"/>
      <c r="X53" s="1"/>
      <c r="Y53" s="463"/>
      <c r="Z53" s="463"/>
      <c r="AA53" s="463"/>
      <c r="AB53" s="463"/>
      <c r="AC53" s="463"/>
      <c r="AD53" s="463"/>
      <c r="AE53" s="1"/>
      <c r="AF53" s="1"/>
      <c r="AG53" s="1"/>
      <c r="AH53" s="1"/>
      <c r="AI53" s="1"/>
      <c r="AJ53" s="464" t="s">
        <v>551</v>
      </c>
      <c r="AK53" s="465" t="s">
        <v>31</v>
      </c>
      <c r="AL53" s="465" t="s">
        <v>32</v>
      </c>
      <c r="AM53" s="465" t="s">
        <v>33</v>
      </c>
      <c r="AN53" s="466" t="s">
        <v>34</v>
      </c>
      <c r="AO53" s="0"/>
      <c r="AP53" s="464" t="s">
        <v>552</v>
      </c>
      <c r="AQ53" s="465" t="s">
        <v>31</v>
      </c>
      <c r="AR53" s="465" t="s">
        <v>32</v>
      </c>
      <c r="AS53" s="465" t="s">
        <v>33</v>
      </c>
      <c r="AT53" s="466" t="s">
        <v>34</v>
      </c>
      <c r="AU53" s="1"/>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21.75" hidden="false" customHeight="false" outlineLevel="0" collapsed="false">
      <c r="A54" s="488" t="s">
        <v>545</v>
      </c>
      <c r="B54" s="463"/>
      <c r="C54" s="501"/>
      <c r="D54" s="501"/>
      <c r="E54" s="501"/>
      <c r="F54" s="501"/>
      <c r="G54" s="501"/>
      <c r="H54" s="500"/>
      <c r="I54" s="1"/>
      <c r="J54" s="455"/>
      <c r="K54" s="1"/>
      <c r="L54" s="1"/>
      <c r="M54" s="462"/>
      <c r="N54" s="1"/>
      <c r="O54" s="1"/>
      <c r="P54" s="463"/>
      <c r="Q54" s="501"/>
      <c r="R54" s="501"/>
      <c r="S54" s="501"/>
      <c r="T54" s="501"/>
      <c r="U54" s="501"/>
      <c r="V54" s="500"/>
      <c r="W54" s="1"/>
      <c r="X54" s="1"/>
      <c r="Y54" s="463"/>
      <c r="Z54" s="463"/>
      <c r="AA54" s="463"/>
      <c r="AB54" s="463"/>
      <c r="AC54" s="463"/>
      <c r="AD54" s="463"/>
      <c r="AE54" s="1"/>
      <c r="AF54" s="1"/>
      <c r="AG54" s="1"/>
      <c r="AH54" s="1"/>
      <c r="AI54" s="1"/>
      <c r="AJ54" s="467" t="s">
        <v>531</v>
      </c>
      <c r="AK54" s="325"/>
      <c r="AL54" s="325"/>
      <c r="AM54" s="325"/>
      <c r="AN54" s="326"/>
      <c r="AO54" s="0"/>
      <c r="AP54" s="467" t="s">
        <v>523</v>
      </c>
      <c r="AQ54" s="325"/>
      <c r="AR54" s="325"/>
      <c r="AS54" s="325"/>
      <c r="AT54" s="326"/>
      <c r="AU54" s="1"/>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75" hidden="false" customHeight="false" outlineLevel="0" collapsed="false">
      <c r="A55" s="1"/>
      <c r="B55" s="1"/>
      <c r="C55" s="489" t="n">
        <v>2010</v>
      </c>
      <c r="D55" s="490" t="n">
        <v>2015</v>
      </c>
      <c r="E55" s="490" t="n">
        <v>2020</v>
      </c>
      <c r="F55" s="490" t="n">
        <v>2025</v>
      </c>
      <c r="G55" s="490" t="n">
        <v>2030</v>
      </c>
      <c r="H55" s="491" t="n">
        <v>2035</v>
      </c>
      <c r="I55" s="492"/>
      <c r="J55" s="455"/>
      <c r="K55" s="1"/>
      <c r="L55" s="1"/>
      <c r="M55" s="462"/>
      <c r="N55" s="1"/>
      <c r="O55" s="1"/>
      <c r="P55" s="1"/>
      <c r="Q55" s="489" t="n">
        <v>2010</v>
      </c>
      <c r="R55" s="490" t="n">
        <v>2015</v>
      </c>
      <c r="S55" s="490" t="n">
        <v>2020</v>
      </c>
      <c r="T55" s="490" t="n">
        <v>2025</v>
      </c>
      <c r="U55" s="490" t="n">
        <v>2030</v>
      </c>
      <c r="V55" s="491" t="n">
        <v>2035</v>
      </c>
      <c r="W55" s="1"/>
      <c r="X55" s="1"/>
      <c r="Y55" s="1"/>
      <c r="Z55" s="489" t="n">
        <v>2010</v>
      </c>
      <c r="AA55" s="490" t="n">
        <v>2015</v>
      </c>
      <c r="AB55" s="490" t="n">
        <v>2020</v>
      </c>
      <c r="AC55" s="490" t="n">
        <v>2025</v>
      </c>
      <c r="AD55" s="490" t="n">
        <v>2030</v>
      </c>
      <c r="AE55" s="491" t="n">
        <v>2035</v>
      </c>
      <c r="AF55" s="1"/>
      <c r="AG55" s="1"/>
      <c r="AH55" s="1"/>
      <c r="AI55" s="1"/>
      <c r="AJ55" s="467" t="s">
        <v>532</v>
      </c>
      <c r="AK55" s="468"/>
      <c r="AL55" s="468"/>
      <c r="AM55" s="468"/>
      <c r="AN55" s="469"/>
      <c r="AO55" s="0"/>
      <c r="AP55" s="467" t="s">
        <v>526</v>
      </c>
      <c r="AQ55" s="468"/>
      <c r="AR55" s="468"/>
      <c r="AS55" s="468"/>
      <c r="AT55" s="469"/>
      <c r="AU55" s="1"/>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37.15" hidden="false" customHeight="true" outlineLevel="0" collapsed="false">
      <c r="A56" s="502" t="s">
        <v>564</v>
      </c>
      <c r="B56" s="503" t="s">
        <v>565</v>
      </c>
      <c r="C56" s="504" t="n">
        <v>1</v>
      </c>
      <c r="D56" s="505" t="n">
        <v>1.03</v>
      </c>
      <c r="E56" s="505" t="n">
        <v>1.05</v>
      </c>
      <c r="F56" s="505"/>
      <c r="G56" s="505" t="n">
        <v>1.08</v>
      </c>
      <c r="H56" s="505" t="n">
        <v>1.09</v>
      </c>
      <c r="I56" s="455"/>
      <c r="J56" s="455"/>
      <c r="K56" s="1"/>
      <c r="L56" s="1"/>
      <c r="M56" s="462"/>
      <c r="N56" s="1"/>
      <c r="O56" s="502" t="s">
        <v>564</v>
      </c>
      <c r="P56" s="503" t="s">
        <v>565</v>
      </c>
      <c r="Q56" s="504" t="n">
        <v>1</v>
      </c>
      <c r="R56" s="498" t="n">
        <f aca="false">D56*(1+AA56)</f>
        <v>1.02854547519161</v>
      </c>
      <c r="S56" s="498" t="n">
        <f aca="false">E56*(1+AB56)</f>
        <v>1.04772397677128</v>
      </c>
      <c r="T56" s="498"/>
      <c r="U56" s="498" t="n">
        <f aca="false">G56*(1+AD56)</f>
        <v>1.09371560670798</v>
      </c>
      <c r="V56" s="498" t="n">
        <f aca="false">H56*(1+AE56)</f>
        <v>1.11244021202374</v>
      </c>
      <c r="W56" s="1"/>
      <c r="X56" s="502" t="s">
        <v>564</v>
      </c>
      <c r="Y56" s="503" t="s">
        <v>565</v>
      </c>
      <c r="Z56" s="506" t="n">
        <v>0</v>
      </c>
      <c r="AA56" s="506" t="n">
        <v>-0.00141216000814703</v>
      </c>
      <c r="AB56" s="506" t="n">
        <v>-0.00216764117021295</v>
      </c>
      <c r="AC56" s="506" t="n">
        <v>0.00102477814240531</v>
      </c>
      <c r="AD56" s="506" t="n">
        <v>0.012699635840721</v>
      </c>
      <c r="AE56" s="506" t="n">
        <v>0.0205873504804925</v>
      </c>
      <c r="AF56" s="1"/>
      <c r="AG56" s="1"/>
      <c r="AH56" s="1"/>
      <c r="AI56" s="1"/>
      <c r="AJ56" s="467" t="s">
        <v>536</v>
      </c>
      <c r="AK56" s="468"/>
      <c r="AL56" s="468"/>
      <c r="AM56" s="468"/>
      <c r="AN56" s="469"/>
      <c r="AO56" s="0"/>
      <c r="AP56" s="467" t="s">
        <v>528</v>
      </c>
      <c r="AQ56" s="468"/>
      <c r="AR56" s="468"/>
      <c r="AS56" s="468"/>
      <c r="AT56" s="469"/>
      <c r="AU56" s="1"/>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37.15" hidden="false" customHeight="true" outlineLevel="0" collapsed="false">
      <c r="A57" s="502" t="s">
        <v>566</v>
      </c>
      <c r="B57" s="503" t="s">
        <v>565</v>
      </c>
      <c r="C57" s="504" t="n">
        <v>1</v>
      </c>
      <c r="D57" s="505" t="n">
        <v>1.03</v>
      </c>
      <c r="E57" s="505" t="n">
        <v>1.05</v>
      </c>
      <c r="F57" s="505"/>
      <c r="G57" s="505" t="n">
        <v>1.08</v>
      </c>
      <c r="H57" s="505" t="n">
        <v>1.09</v>
      </c>
      <c r="I57" s="455"/>
      <c r="J57" s="455"/>
      <c r="K57" s="1"/>
      <c r="L57" s="1"/>
      <c r="M57" s="462"/>
      <c r="N57" s="1"/>
      <c r="O57" s="502" t="s">
        <v>566</v>
      </c>
      <c r="P57" s="503" t="s">
        <v>565</v>
      </c>
      <c r="Q57" s="504" t="n">
        <v>1</v>
      </c>
      <c r="R57" s="498" t="n">
        <f aca="false">D57*(1+AA57)</f>
        <v>1.02892607514857</v>
      </c>
      <c r="S57" s="498" t="n">
        <f aca="false">E57*(1+AB57)</f>
        <v>1.04806409504674</v>
      </c>
      <c r="T57" s="498"/>
      <c r="U57" s="498" t="n">
        <f aca="false">G57*(1+AD57)</f>
        <v>1.08003255430826</v>
      </c>
      <c r="V57" s="498" t="n">
        <f aca="false">H57*(1+AE57)</f>
        <v>1.09262838216025</v>
      </c>
      <c r="W57" s="1"/>
      <c r="X57" s="502" t="s">
        <v>566</v>
      </c>
      <c r="Y57" s="503" t="s">
        <v>565</v>
      </c>
      <c r="Z57" s="506" t="n">
        <v>0</v>
      </c>
      <c r="AA57" s="506" t="n">
        <v>-0.00104264548682353</v>
      </c>
      <c r="AB57" s="506" t="n">
        <v>-0.00184371900310942</v>
      </c>
      <c r="AC57" s="506" t="n">
        <v>-0.00313029497756001</v>
      </c>
      <c r="AD57" s="506" t="n">
        <v>3.01428780173918E-005</v>
      </c>
      <c r="AE57" s="506" t="n">
        <v>0.00241135978004636</v>
      </c>
      <c r="AF57" s="1"/>
      <c r="AG57" s="1"/>
      <c r="AH57" s="1"/>
      <c r="AI57" s="1"/>
      <c r="AJ57" s="467" t="s">
        <v>567</v>
      </c>
      <c r="AK57" s="468"/>
      <c r="AL57" s="468"/>
      <c r="AM57" s="468"/>
      <c r="AN57" s="469"/>
      <c r="AO57" s="0"/>
      <c r="AP57" s="467" t="s">
        <v>557</v>
      </c>
      <c r="AQ57" s="468"/>
      <c r="AR57" s="468"/>
      <c r="AS57" s="468"/>
      <c r="AT57" s="469"/>
      <c r="AU57" s="1"/>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37.15" hidden="false" customHeight="true" outlineLevel="0" collapsed="false">
      <c r="A58" s="502" t="s">
        <v>568</v>
      </c>
      <c r="B58" s="503" t="s">
        <v>565</v>
      </c>
      <c r="C58" s="504" t="n">
        <v>1</v>
      </c>
      <c r="D58" s="505" t="n">
        <v>1.2</v>
      </c>
      <c r="E58" s="505" t="n">
        <v>1.25</v>
      </c>
      <c r="F58" s="505"/>
      <c r="G58" s="505" t="n">
        <v>1.28</v>
      </c>
      <c r="H58" s="505" t="n">
        <v>1.3</v>
      </c>
      <c r="I58" s="455"/>
      <c r="J58" s="455"/>
      <c r="K58" s="1"/>
      <c r="L58" s="1"/>
      <c r="M58" s="462"/>
      <c r="N58" s="1"/>
      <c r="O58" s="502" t="s">
        <v>568</v>
      </c>
      <c r="P58" s="503" t="s">
        <v>565</v>
      </c>
      <c r="Q58" s="504" t="n">
        <v>1</v>
      </c>
      <c r="R58" s="498" t="n">
        <f aca="false">D58*(1+AA58)</f>
        <v>1.20000287702033</v>
      </c>
      <c r="S58" s="498" t="n">
        <f aca="false">E58*(1+AB58)</f>
        <v>1.24991605483758</v>
      </c>
      <c r="T58" s="498"/>
      <c r="U58" s="498" t="n">
        <f aca="false">G58*(1+AD58)</f>
        <v>1.27997646858609</v>
      </c>
      <c r="V58" s="498" t="n">
        <f aca="false">H58*(1+AE58)</f>
        <v>1.29999601561877</v>
      </c>
      <c r="W58" s="1"/>
      <c r="X58" s="502" t="s">
        <v>568</v>
      </c>
      <c r="Y58" s="503" t="s">
        <v>565</v>
      </c>
      <c r="Z58" s="506" t="n">
        <v>0</v>
      </c>
      <c r="AA58" s="506" t="n">
        <v>2.39751693986712E-006</v>
      </c>
      <c r="AB58" s="506" t="n">
        <v>-6.71561299342427E-005</v>
      </c>
      <c r="AC58" s="506" t="n">
        <v>-4.29722104700048E-005</v>
      </c>
      <c r="AD58" s="506" t="n">
        <v>-1.83839171190581E-005</v>
      </c>
      <c r="AE58" s="506" t="n">
        <v>-3.06490863510867E-006</v>
      </c>
      <c r="AF58" s="1"/>
      <c r="AG58" s="1"/>
      <c r="AH58" s="1"/>
      <c r="AI58" s="1"/>
      <c r="AJ58" s="467" t="s">
        <v>569</v>
      </c>
      <c r="AK58" s="468"/>
      <c r="AL58" s="468"/>
      <c r="AM58" s="468"/>
      <c r="AN58" s="469"/>
      <c r="AO58" s="0"/>
      <c r="AP58" s="467" t="s">
        <v>559</v>
      </c>
      <c r="AQ58" s="468"/>
      <c r="AR58" s="468"/>
      <c r="AS58" s="468"/>
      <c r="AT58" s="469"/>
      <c r="AU58" s="1"/>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37.15" hidden="false" customHeight="true" outlineLevel="0" collapsed="false">
      <c r="A59" s="502" t="s">
        <v>570</v>
      </c>
      <c r="B59" s="503" t="s">
        <v>565</v>
      </c>
      <c r="C59" s="507" t="n">
        <v>1</v>
      </c>
      <c r="D59" s="508" t="n">
        <v>1</v>
      </c>
      <c r="E59" s="508" t="n">
        <v>1</v>
      </c>
      <c r="F59" s="508"/>
      <c r="G59" s="508" t="n">
        <v>1</v>
      </c>
      <c r="H59" s="508" t="n">
        <v>1</v>
      </c>
      <c r="I59" s="509"/>
      <c r="J59" s="455"/>
      <c r="K59" s="1"/>
      <c r="L59" s="1"/>
      <c r="M59" s="462"/>
      <c r="N59" s="1"/>
      <c r="O59" s="502" t="s">
        <v>570</v>
      </c>
      <c r="P59" s="503" t="s">
        <v>565</v>
      </c>
      <c r="Q59" s="507" t="n">
        <v>1</v>
      </c>
      <c r="R59" s="498" t="n">
        <f aca="false">D59*(1+AA59)</f>
        <v>0.999999391110642</v>
      </c>
      <c r="S59" s="498" t="n">
        <f aca="false">E59*(1+AB59)</f>
        <v>1.00011618464246</v>
      </c>
      <c r="T59" s="498"/>
      <c r="U59" s="498" t="n">
        <f aca="false">G59*(1+AD59)</f>
        <v>1.00003884830104</v>
      </c>
      <c r="V59" s="498" t="n">
        <f aca="false">H59*(1+AE59)</f>
        <v>1.00000385339612</v>
      </c>
      <c r="W59" s="1"/>
      <c r="X59" s="502" t="s">
        <v>570</v>
      </c>
      <c r="Y59" s="503" t="s">
        <v>565</v>
      </c>
      <c r="Z59" s="506" t="n">
        <v>0</v>
      </c>
      <c r="AA59" s="506" t="n">
        <v>-6.08889358377773E-007</v>
      </c>
      <c r="AB59" s="506" t="n">
        <v>0.000116184642460215</v>
      </c>
      <c r="AC59" s="506" t="n">
        <v>8.01467395492583E-005</v>
      </c>
      <c r="AD59" s="506" t="n">
        <v>3.88483010360652E-005</v>
      </c>
      <c r="AE59" s="506" t="n">
        <v>3.85339612485325E-006</v>
      </c>
      <c r="AF59" s="1"/>
      <c r="AG59" s="1"/>
      <c r="AH59" s="1"/>
      <c r="AI59" s="1"/>
      <c r="AJ59" s="1"/>
      <c r="AK59" s="1"/>
      <c r="AL59" s="1"/>
      <c r="AM59" s="1"/>
      <c r="AN59" s="1"/>
      <c r="AO59" s="0"/>
      <c r="AP59" s="467" t="s">
        <v>571</v>
      </c>
      <c r="AQ59" s="468"/>
      <c r="AR59" s="468"/>
      <c r="AS59" s="468"/>
      <c r="AT59" s="469"/>
      <c r="AU59" s="1"/>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37.15" hidden="false" customHeight="true" outlineLevel="0" collapsed="false">
      <c r="A60" s="502" t="s">
        <v>572</v>
      </c>
      <c r="B60" s="503" t="s">
        <v>565</v>
      </c>
      <c r="C60" s="504" t="n">
        <v>1</v>
      </c>
      <c r="D60" s="505" t="n">
        <v>1.01</v>
      </c>
      <c r="E60" s="505" t="n">
        <v>1.01</v>
      </c>
      <c r="F60" s="505"/>
      <c r="G60" s="505" t="n">
        <v>1.02</v>
      </c>
      <c r="H60" s="505" t="n">
        <v>1.03</v>
      </c>
      <c r="I60" s="455"/>
      <c r="J60" s="455"/>
      <c r="K60" s="1"/>
      <c r="L60" s="1"/>
      <c r="M60" s="462"/>
      <c r="N60" s="1"/>
      <c r="O60" s="502" t="s">
        <v>572</v>
      </c>
      <c r="P60" s="503" t="s">
        <v>565</v>
      </c>
      <c r="Q60" s="504" t="n">
        <v>1</v>
      </c>
      <c r="R60" s="498" t="n">
        <f aca="false">D60*(1+AA60)</f>
        <v>1.01</v>
      </c>
      <c r="S60" s="498" t="n">
        <f aca="false">E60*(1+AB60)</f>
        <v>1.01000010098697</v>
      </c>
      <c r="T60" s="498"/>
      <c r="U60" s="498" t="n">
        <f aca="false">G60*(1+AD60)</f>
        <v>1.02</v>
      </c>
      <c r="V60" s="498" t="n">
        <f aca="false">H60*(1+AE60)</f>
        <v>1.03</v>
      </c>
      <c r="W60" s="1"/>
      <c r="X60" s="502" t="s">
        <v>572</v>
      </c>
      <c r="Y60" s="503" t="s">
        <v>565</v>
      </c>
      <c r="Z60" s="506" t="n">
        <v>0</v>
      </c>
      <c r="AA60" s="506" t="n">
        <v>0</v>
      </c>
      <c r="AB60" s="506" t="n">
        <v>9.99871017093312E-008</v>
      </c>
      <c r="AC60" s="506" t="n">
        <v>-9.5730120719395E-008</v>
      </c>
      <c r="AD60" s="506" t="n">
        <v>0</v>
      </c>
      <c r="AE60" s="506" t="n">
        <v>0</v>
      </c>
      <c r="AF60" s="1"/>
      <c r="AG60" s="1"/>
      <c r="AH60" s="1"/>
      <c r="AI60" s="1"/>
      <c r="AJ60" s="1"/>
      <c r="AK60" s="1"/>
      <c r="AL60" s="1"/>
      <c r="AM60" s="1"/>
      <c r="AN60" s="1"/>
      <c r="AO60" s="0"/>
      <c r="AP60" s="0"/>
      <c r="AQ60" s="1"/>
      <c r="AR60" s="1"/>
      <c r="AS60" s="1"/>
      <c r="AT60" s="1"/>
      <c r="AU60" s="1"/>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510"/>
      <c r="B61" s="511"/>
      <c r="C61" s="512"/>
      <c r="D61" s="512"/>
      <c r="E61" s="513"/>
      <c r="F61" s="512"/>
      <c r="G61" s="1"/>
      <c r="H61" s="1"/>
      <c r="I61" s="1"/>
      <c r="J61" s="455"/>
      <c r="K61" s="1"/>
      <c r="L61" s="1"/>
      <c r="M61" s="462"/>
      <c r="N61" s="1"/>
      <c r="O61" s="510"/>
      <c r="P61" s="1" t="s">
        <v>36</v>
      </c>
      <c r="Q61" s="512"/>
      <c r="R61" s="512"/>
      <c r="S61" s="513"/>
      <c r="T61" s="512"/>
      <c r="U61" s="1"/>
      <c r="V61" s="1"/>
      <c r="W61" s="1"/>
      <c r="X61" s="510"/>
      <c r="Y61" s="1" t="s">
        <v>36</v>
      </c>
      <c r="Z61" s="512"/>
      <c r="AA61" s="512"/>
      <c r="AB61" s="513"/>
      <c r="AC61" s="512"/>
      <c r="AD61" s="1"/>
      <c r="AE61" s="1"/>
      <c r="AF61" s="1"/>
      <c r="AG61" s="1"/>
      <c r="AH61" s="1"/>
      <c r="AI61" s="1"/>
      <c r="AJ61" s="459" t="s">
        <v>573</v>
      </c>
      <c r="AK61" s="1"/>
      <c r="AL61" s="1"/>
      <c r="AM61" s="1"/>
      <c r="AN61" s="1"/>
      <c r="AO61" s="0"/>
      <c r="AP61" s="0"/>
      <c r="AQ61" s="1"/>
      <c r="AR61" s="1"/>
      <c r="AS61" s="1"/>
      <c r="AT61" s="1"/>
      <c r="AU61" s="1"/>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5" hidden="false" customHeight="false" outlineLevel="0" collapsed="false">
      <c r="A62" s="510"/>
      <c r="B62" s="511"/>
      <c r="C62" s="512"/>
      <c r="D62" s="512"/>
      <c r="E62" s="513"/>
      <c r="F62" s="512"/>
      <c r="G62" s="1"/>
      <c r="H62" s="1"/>
      <c r="I62" s="1"/>
      <c r="J62" s="455"/>
      <c r="K62" s="1"/>
      <c r="L62" s="1"/>
      <c r="M62" s="462"/>
      <c r="N62" s="1"/>
      <c r="O62" s="510"/>
      <c r="P62" s="511"/>
      <c r="Q62" s="512"/>
      <c r="R62" s="512"/>
      <c r="S62" s="513"/>
      <c r="T62" s="512"/>
      <c r="U62" s="1"/>
      <c r="V62" s="1"/>
      <c r="W62" s="1"/>
      <c r="X62" s="510"/>
      <c r="Y62" s="511"/>
      <c r="Z62" s="512"/>
      <c r="AA62" s="512"/>
      <c r="AB62" s="513"/>
      <c r="AC62" s="512"/>
      <c r="AD62" s="1"/>
      <c r="AE62" s="1"/>
      <c r="AF62" s="1"/>
      <c r="AG62" s="1"/>
      <c r="AH62" s="1"/>
      <c r="AI62" s="1"/>
      <c r="AJ62" s="1"/>
      <c r="AK62" s="1"/>
      <c r="AL62" s="1"/>
      <c r="AM62" s="1"/>
      <c r="AN62" s="1"/>
      <c r="AO62" s="0"/>
      <c r="AP62" s="0"/>
      <c r="AQ62" s="1"/>
      <c r="AR62" s="1"/>
      <c r="AS62" s="1"/>
      <c r="AT62" s="1"/>
      <c r="AU62" s="1"/>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5" hidden="false" customHeight="false" outlineLevel="0" collapsed="false">
      <c r="A63" s="0"/>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477" t="s">
        <v>574</v>
      </c>
      <c r="AK63" s="1"/>
      <c r="AL63" s="1"/>
      <c r="AM63" s="1"/>
      <c r="AN63" s="1"/>
      <c r="AO63" s="1"/>
      <c r="AP63" s="1"/>
      <c r="AQ63" s="1"/>
      <c r="AR63" s="1"/>
      <c r="AS63" s="1"/>
      <c r="AT63" s="1"/>
      <c r="AU63" s="1"/>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1" hidden="false" customHeight="false" outlineLevel="0" collapsed="false">
      <c r="A64" s="463" t="s">
        <v>575</v>
      </c>
      <c r="B64" s="1"/>
      <c r="C64" s="1"/>
      <c r="D64" s="1"/>
      <c r="E64" s="1"/>
      <c r="F64" s="1"/>
      <c r="G64" s="1"/>
      <c r="H64" s="1"/>
      <c r="I64" s="1"/>
      <c r="J64" s="455"/>
      <c r="K64" s="1"/>
      <c r="L64" s="1"/>
      <c r="M64" s="462"/>
      <c r="N64" s="1"/>
      <c r="O64" s="463" t="s">
        <v>575</v>
      </c>
      <c r="P64" s="1"/>
      <c r="Q64" s="1"/>
      <c r="R64" s="1"/>
      <c r="S64" s="1"/>
      <c r="T64" s="1"/>
      <c r="U64" s="1"/>
      <c r="V64" s="1"/>
      <c r="W64" s="1"/>
      <c r="X64" s="463" t="s">
        <v>575</v>
      </c>
      <c r="Y64" s="1"/>
      <c r="Z64" s="1"/>
      <c r="AA64" s="1"/>
      <c r="AB64" s="1"/>
      <c r="AC64" s="1"/>
      <c r="AD64" s="1"/>
      <c r="AE64" s="1"/>
      <c r="AF64" s="1"/>
      <c r="AG64" s="1"/>
      <c r="AH64" s="1"/>
      <c r="AI64" s="1"/>
      <c r="AJ64" s="1"/>
      <c r="AK64" s="1"/>
      <c r="AL64" s="1"/>
      <c r="AM64" s="1"/>
      <c r="AN64" s="1"/>
      <c r="AO64" s="1"/>
      <c r="AP64" s="1"/>
      <c r="AQ64" s="1"/>
      <c r="AR64" s="1"/>
      <c r="AS64" s="1"/>
      <c r="AT64" s="1"/>
      <c r="AU64" s="1"/>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5" hidden="false" customHeight="false" outlineLevel="0" collapsed="false">
      <c r="A65" s="1"/>
      <c r="B65" s="1"/>
      <c r="C65" s="1"/>
      <c r="D65" s="1"/>
      <c r="E65" s="1"/>
      <c r="F65" s="1"/>
      <c r="G65" s="1"/>
      <c r="H65" s="1"/>
      <c r="I65" s="1"/>
      <c r="J65" s="455"/>
      <c r="K65" s="1"/>
      <c r="L65" s="1"/>
      <c r="M65" s="462"/>
      <c r="N65" s="1"/>
      <c r="O65" s="1"/>
      <c r="P65" s="1"/>
      <c r="Q65" s="1"/>
      <c r="R65" s="1"/>
      <c r="S65" s="1"/>
      <c r="T65" s="1"/>
      <c r="U65" s="1"/>
      <c r="V65" s="1"/>
      <c r="W65" s="1"/>
      <c r="X65" s="1"/>
      <c r="Y65" s="1"/>
      <c r="Z65" s="1"/>
      <c r="AA65" s="1"/>
      <c r="AB65" s="1"/>
      <c r="AC65" s="1"/>
      <c r="AD65" s="1"/>
      <c r="AE65" s="1"/>
      <c r="AF65" s="1"/>
      <c r="AG65" s="1"/>
      <c r="AH65" s="1"/>
      <c r="AI65" s="1"/>
      <c r="AJ65" s="401" t="s">
        <v>576</v>
      </c>
      <c r="AK65" s="1"/>
      <c r="AL65" s="1"/>
      <c r="AM65" s="1"/>
      <c r="AN65" s="1"/>
      <c r="AO65" s="401" t="s">
        <v>577</v>
      </c>
      <c r="AP65" s="1"/>
      <c r="AQ65" s="1"/>
      <c r="AR65" s="1"/>
      <c r="AS65" s="1"/>
      <c r="AT65" s="401" t="s">
        <v>578</v>
      </c>
      <c r="AU65" s="1"/>
      <c r="AV65" s="1"/>
      <c r="AW65" s="1"/>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75" hidden="false" customHeight="false" outlineLevel="0" collapsed="false">
      <c r="A66" s="1"/>
      <c r="B66" s="1"/>
      <c r="C66" s="401"/>
      <c r="D66" s="1"/>
      <c r="E66" s="1"/>
      <c r="F66" s="1"/>
      <c r="G66" s="1"/>
      <c r="H66" s="1"/>
      <c r="I66" s="1"/>
      <c r="J66" s="455"/>
      <c r="K66" s="1"/>
      <c r="L66" s="1"/>
      <c r="M66" s="462"/>
      <c r="N66" s="1"/>
      <c r="O66" s="1"/>
      <c r="P66" s="1"/>
      <c r="Q66" s="1"/>
      <c r="R66" s="1"/>
      <c r="S66" s="1"/>
      <c r="T66" s="1"/>
      <c r="U66" s="1"/>
      <c r="V66" s="1"/>
      <c r="W66" s="1"/>
      <c r="X66" s="1"/>
      <c r="Y66" s="1"/>
      <c r="Z66" s="1"/>
      <c r="AA66" s="1"/>
      <c r="AB66" s="1"/>
      <c r="AC66" s="1"/>
      <c r="AD66" s="1"/>
      <c r="AE66" s="1"/>
      <c r="AF66" s="1"/>
      <c r="AG66" s="1"/>
      <c r="AH66" s="1"/>
      <c r="AI66" s="1"/>
      <c r="AJ66" s="1"/>
      <c r="AK66" s="0"/>
      <c r="AL66" s="500" t="s">
        <v>492</v>
      </c>
      <c r="AM66" s="500" t="s">
        <v>494</v>
      </c>
      <c r="AN66" s="1"/>
      <c r="AO66" s="1"/>
      <c r="AP66" s="0"/>
      <c r="AQ66" s="500" t="s">
        <v>492</v>
      </c>
      <c r="AR66" s="500" t="s">
        <v>494</v>
      </c>
      <c r="AS66" s="1"/>
      <c r="AT66" s="1"/>
      <c r="AU66" s="0"/>
      <c r="AV66" s="500" t="s">
        <v>492</v>
      </c>
      <c r="AW66" s="500" t="s">
        <v>494</v>
      </c>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6.5" hidden="false" customHeight="true" outlineLevel="0" collapsed="false">
      <c r="A67" s="1"/>
      <c r="B67" s="514"/>
      <c r="C67" s="515" t="n">
        <v>2010</v>
      </c>
      <c r="D67" s="515" t="n">
        <v>2015</v>
      </c>
      <c r="E67" s="515" t="n">
        <v>2020</v>
      </c>
      <c r="F67" s="515" t="n">
        <v>2025</v>
      </c>
      <c r="G67" s="515" t="n">
        <v>2030</v>
      </c>
      <c r="H67" s="516" t="n">
        <v>2035</v>
      </c>
      <c r="I67" s="1"/>
      <c r="J67" s="455"/>
      <c r="K67" s="1"/>
      <c r="L67" s="1"/>
      <c r="M67" s="462"/>
      <c r="N67" s="1"/>
      <c r="O67" s="1"/>
      <c r="P67" s="1"/>
      <c r="Q67" s="1"/>
      <c r="R67" s="1"/>
      <c r="S67" s="1"/>
      <c r="T67" s="1"/>
      <c r="U67" s="1"/>
      <c r="V67" s="1"/>
      <c r="W67" s="1"/>
      <c r="X67" s="1"/>
      <c r="Y67" s="1"/>
      <c r="Z67" s="1"/>
      <c r="AA67" s="1"/>
      <c r="AB67" s="1"/>
      <c r="AC67" s="1"/>
      <c r="AD67" s="1"/>
      <c r="AE67" s="1"/>
      <c r="AF67" s="1"/>
      <c r="AG67" s="1"/>
      <c r="AH67" s="1"/>
      <c r="AI67" s="1"/>
      <c r="AJ67" s="517" t="s">
        <v>579</v>
      </c>
      <c r="AK67" s="518" t="s">
        <v>59</v>
      </c>
      <c r="AL67" s="518"/>
      <c r="AM67" s="518"/>
      <c r="AN67" s="1"/>
      <c r="AO67" s="517" t="s">
        <v>579</v>
      </c>
      <c r="AP67" s="518" t="s">
        <v>59</v>
      </c>
      <c r="AQ67" s="518"/>
      <c r="AR67" s="518"/>
      <c r="AS67" s="1"/>
      <c r="AT67" s="519" t="s">
        <v>579</v>
      </c>
      <c r="AU67" s="518" t="s">
        <v>59</v>
      </c>
      <c r="AV67" s="518"/>
      <c r="AW67" s="518"/>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8.9" hidden="false" customHeight="true" outlineLevel="0" collapsed="false">
      <c r="A68" s="0"/>
      <c r="B68" s="520" t="s">
        <v>580</v>
      </c>
      <c r="C68" s="521" t="n">
        <v>18.351</v>
      </c>
      <c r="D68" s="521" t="n">
        <v>17.06</v>
      </c>
      <c r="E68" s="521" t="n">
        <v>15.744</v>
      </c>
      <c r="F68" s="521" t="n">
        <v>14.5935</v>
      </c>
      <c r="G68" s="521" t="n">
        <v>13.443</v>
      </c>
      <c r="H68" s="522" t="n">
        <v>12.359</v>
      </c>
      <c r="I68" s="0"/>
      <c r="J68" s="0"/>
      <c r="K68" s="0"/>
      <c r="L68" s="0"/>
      <c r="M68" s="0"/>
      <c r="N68" s="0"/>
      <c r="O68" s="0"/>
      <c r="P68" s="401" t="s">
        <v>581</v>
      </c>
      <c r="Q68" s="0"/>
      <c r="R68" s="0"/>
      <c r="S68" s="0"/>
      <c r="T68" s="0"/>
      <c r="U68" s="0"/>
      <c r="V68" s="0"/>
      <c r="W68" s="0"/>
      <c r="X68" s="0"/>
      <c r="Y68" s="0"/>
      <c r="Z68" s="0"/>
      <c r="AA68" s="0"/>
      <c r="AB68" s="0"/>
      <c r="AC68" s="0"/>
      <c r="AD68" s="0"/>
      <c r="AE68" s="0"/>
      <c r="AF68" s="0"/>
      <c r="AG68" s="0"/>
      <c r="AH68" s="0"/>
      <c r="AI68" s="0"/>
      <c r="AJ68" s="517"/>
      <c r="AK68" s="381" t="s">
        <v>582</v>
      </c>
      <c r="AL68" s="381"/>
      <c r="AM68" s="381"/>
      <c r="AN68" s="0"/>
      <c r="AO68" s="517"/>
      <c r="AP68" s="381" t="s">
        <v>582</v>
      </c>
      <c r="AQ68" s="381"/>
      <c r="AR68" s="381"/>
      <c r="AS68" s="1"/>
      <c r="AT68" s="519"/>
      <c r="AU68" s="381" t="s">
        <v>582</v>
      </c>
      <c r="AV68" s="381"/>
      <c r="AW68" s="381"/>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75" hidden="false" customHeight="false" outlineLevel="0" collapsed="false">
      <c r="A69" s="0"/>
      <c r="B69" s="0"/>
      <c r="C69" s="10"/>
      <c r="D69" s="0"/>
      <c r="E69" s="0"/>
      <c r="F69" s="0"/>
      <c r="G69" s="0"/>
      <c r="H69" s="0"/>
      <c r="I69" s="0"/>
      <c r="J69" s="0"/>
      <c r="K69" s="0"/>
      <c r="L69" s="0"/>
      <c r="M69" s="0"/>
      <c r="N69" s="0"/>
      <c r="O69" s="0"/>
      <c r="P69" s="0"/>
      <c r="Q69" s="10"/>
      <c r="R69" s="0"/>
      <c r="S69" s="0"/>
      <c r="T69" s="0"/>
      <c r="U69" s="0"/>
      <c r="V69" s="0"/>
      <c r="W69" s="0"/>
      <c r="X69" s="0"/>
      <c r="Y69" s="0"/>
      <c r="Z69" s="10"/>
      <c r="AA69" s="0"/>
      <c r="AB69" s="0"/>
      <c r="AC69" s="0"/>
      <c r="AD69" s="0"/>
      <c r="AE69" s="0"/>
      <c r="AF69" s="0"/>
      <c r="AG69" s="0"/>
      <c r="AH69" s="0"/>
      <c r="AI69" s="0"/>
      <c r="AJ69" s="517"/>
      <c r="AK69" s="381" t="s">
        <v>583</v>
      </c>
      <c r="AL69" s="381"/>
      <c r="AM69" s="381"/>
      <c r="AN69" s="0"/>
      <c r="AO69" s="517"/>
      <c r="AP69" s="381" t="s">
        <v>583</v>
      </c>
      <c r="AQ69" s="381"/>
      <c r="AR69" s="381"/>
      <c r="AS69" s="1"/>
      <c r="AT69" s="519"/>
      <c r="AU69" s="381" t="s">
        <v>583</v>
      </c>
      <c r="AV69" s="381"/>
      <c r="AW69" s="381"/>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6.5" hidden="false" customHeight="false" outlineLevel="0" collapsed="false">
      <c r="A70" s="0"/>
      <c r="B70" s="523" t="s">
        <v>584</v>
      </c>
      <c r="C70" s="524" t="n">
        <v>2010</v>
      </c>
      <c r="D70" s="524" t="n">
        <v>2015</v>
      </c>
      <c r="E70" s="524" t="n">
        <v>2020</v>
      </c>
      <c r="F70" s="524" t="n">
        <v>2025</v>
      </c>
      <c r="G70" s="524" t="n">
        <v>2030</v>
      </c>
      <c r="H70" s="525" t="n">
        <v>2035</v>
      </c>
      <c r="I70" s="526"/>
      <c r="J70" s="182" t="s">
        <v>496</v>
      </c>
      <c r="K70" s="0"/>
      <c r="L70" s="0"/>
      <c r="M70" s="0"/>
      <c r="N70" s="0"/>
      <c r="O70" s="0"/>
      <c r="P70" s="523" t="s">
        <v>585</v>
      </c>
      <c r="Q70" s="524" t="n">
        <v>2010</v>
      </c>
      <c r="R70" s="524" t="n">
        <v>2015</v>
      </c>
      <c r="S70" s="524" t="n">
        <v>2020</v>
      </c>
      <c r="T70" s="524" t="n">
        <v>2025</v>
      </c>
      <c r="U70" s="524" t="n">
        <v>2030</v>
      </c>
      <c r="V70" s="525" t="n">
        <v>2035</v>
      </c>
      <c r="W70" s="0"/>
      <c r="X70" s="0"/>
      <c r="Y70" s="523" t="s">
        <v>585</v>
      </c>
      <c r="Z70" s="524" t="n">
        <v>2010</v>
      </c>
      <c r="AA70" s="524" t="n">
        <v>2015</v>
      </c>
      <c r="AB70" s="524" t="n">
        <v>2020</v>
      </c>
      <c r="AC70" s="524" t="n">
        <v>2025</v>
      </c>
      <c r="AD70" s="524" t="n">
        <v>2030</v>
      </c>
      <c r="AE70" s="525" t="n">
        <v>2035</v>
      </c>
      <c r="AF70" s="0"/>
      <c r="AG70" s="0"/>
      <c r="AH70" s="0"/>
      <c r="AI70" s="0"/>
      <c r="AJ70" s="517"/>
      <c r="AK70" s="381" t="s">
        <v>586</v>
      </c>
      <c r="AL70" s="381"/>
      <c r="AM70" s="381"/>
      <c r="AN70" s="0"/>
      <c r="AO70" s="517"/>
      <c r="AP70" s="381" t="s">
        <v>586</v>
      </c>
      <c r="AQ70" s="381"/>
      <c r="AR70" s="381"/>
      <c r="AS70" s="1"/>
      <c r="AT70" s="519"/>
      <c r="AU70" s="381" t="s">
        <v>586</v>
      </c>
      <c r="AV70" s="381"/>
      <c r="AW70" s="381"/>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75" hidden="false" customHeight="false" outlineLevel="0" collapsed="false">
      <c r="A71" s="0"/>
      <c r="B71" s="38" t="s">
        <v>587</v>
      </c>
      <c r="C71" s="527" t="n">
        <v>6.61538387961506</v>
      </c>
      <c r="D71" s="527"/>
      <c r="E71" s="527" t="n">
        <v>5.11787825553412</v>
      </c>
      <c r="F71" s="527" t="n">
        <v>4.64797135102541</v>
      </c>
      <c r="G71" s="527" t="n">
        <v>4.10810120137466</v>
      </c>
      <c r="H71" s="528" t="n">
        <v>3.6173823970508</v>
      </c>
      <c r="I71" s="529"/>
      <c r="J71" s="182" t="s">
        <v>495</v>
      </c>
      <c r="K71" s="0"/>
      <c r="L71" s="0"/>
      <c r="M71" s="0"/>
      <c r="N71" s="0"/>
      <c r="O71" s="0"/>
      <c r="P71" s="38" t="s">
        <v>587</v>
      </c>
      <c r="Q71" s="527" t="n">
        <v>6.61538387961506</v>
      </c>
      <c r="R71" s="527"/>
      <c r="S71" s="527" t="n">
        <f aca="false">E71*(1+AB71)</f>
        <v>5.20501621539549</v>
      </c>
      <c r="T71" s="527" t="n">
        <f aca="false">F71*(1+AC71)</f>
        <v>4.96616793526241</v>
      </c>
      <c r="U71" s="527" t="n">
        <f aca="false">G71*(1+AD71)</f>
        <v>4.44492666823432</v>
      </c>
      <c r="V71" s="528" t="n">
        <f aca="false">H71*(1+AE71)</f>
        <v>3.90248963614126</v>
      </c>
      <c r="W71" s="0"/>
      <c r="X71" s="0"/>
      <c r="Y71" s="38" t="s">
        <v>587</v>
      </c>
      <c r="Z71" s="530" t="n">
        <v>2.33427170925893E-008</v>
      </c>
      <c r="AA71" s="530" t="n">
        <v>0.00327359827307983</v>
      </c>
      <c r="AB71" s="530" t="n">
        <v>0.0170261884926912</v>
      </c>
      <c r="AC71" s="530" t="n">
        <v>0.0684592395705721</v>
      </c>
      <c r="AD71" s="530" t="n">
        <v>0.0819905475422431</v>
      </c>
      <c r="AE71" s="531" t="n">
        <v>0.0788158971865702</v>
      </c>
      <c r="AF71" s="0"/>
      <c r="AG71" s="0"/>
      <c r="AH71" s="0"/>
      <c r="AI71" s="0"/>
      <c r="AJ71" s="517"/>
      <c r="AK71" s="381" t="s">
        <v>588</v>
      </c>
      <c r="AL71" s="381"/>
      <c r="AM71" s="381"/>
      <c r="AN71" s="0"/>
      <c r="AO71" s="517"/>
      <c r="AP71" s="381" t="s">
        <v>588</v>
      </c>
      <c r="AQ71" s="381"/>
      <c r="AR71" s="381"/>
      <c r="AS71" s="1"/>
      <c r="AT71" s="519"/>
      <c r="AU71" s="381" t="s">
        <v>588</v>
      </c>
      <c r="AV71" s="381"/>
      <c r="AW71" s="381"/>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45.75" hidden="false" customHeight="true" outlineLevel="0" collapsed="false">
      <c r="A72" s="0"/>
      <c r="B72" s="38" t="s">
        <v>589</v>
      </c>
      <c r="C72" s="527" t="n">
        <v>0</v>
      </c>
      <c r="D72" s="527"/>
      <c r="E72" s="527" t="n">
        <v>0</v>
      </c>
      <c r="F72" s="527" t="n">
        <v>0</v>
      </c>
      <c r="G72" s="527" t="n">
        <v>0</v>
      </c>
      <c r="H72" s="528" t="n">
        <v>0</v>
      </c>
      <c r="I72" s="529"/>
      <c r="J72" s="0"/>
      <c r="K72" s="0"/>
      <c r="L72" s="0"/>
      <c r="M72" s="0"/>
      <c r="N72" s="0"/>
      <c r="O72" s="0"/>
      <c r="P72" s="38" t="s">
        <v>589</v>
      </c>
      <c r="Q72" s="527" t="n">
        <v>0</v>
      </c>
      <c r="R72" s="527"/>
      <c r="S72" s="527" t="n">
        <f aca="false">E72*(1+AB72)</f>
        <v>0</v>
      </c>
      <c r="T72" s="527" t="n">
        <f aca="false">F72*(1+AC72)</f>
        <v>0</v>
      </c>
      <c r="U72" s="527" t="n">
        <f aca="false">G72*(1+AD72)</f>
        <v>0</v>
      </c>
      <c r="V72" s="528" t="n">
        <f aca="false">H72*(1+AE72)</f>
        <v>0</v>
      </c>
      <c r="W72" s="0"/>
      <c r="X72" s="0"/>
      <c r="Y72" s="38" t="s">
        <v>589</v>
      </c>
      <c r="Z72" s="530" t="n">
        <v>0</v>
      </c>
      <c r="AA72" s="530" t="n">
        <v>0</v>
      </c>
      <c r="AB72" s="530" t="n">
        <v>0</v>
      </c>
      <c r="AC72" s="530" t="n">
        <v>0</v>
      </c>
      <c r="AD72" s="530" t="n">
        <v>0</v>
      </c>
      <c r="AE72" s="531" t="n">
        <v>0</v>
      </c>
      <c r="AF72" s="0"/>
      <c r="AG72" s="0"/>
      <c r="AH72" s="0"/>
      <c r="AI72" s="0"/>
      <c r="AJ72" s="532" t="s">
        <v>590</v>
      </c>
      <c r="AK72" s="518" t="s">
        <v>59</v>
      </c>
      <c r="AL72" s="381"/>
      <c r="AM72" s="381"/>
      <c r="AN72" s="0"/>
      <c r="AO72" s="533" t="s">
        <v>590</v>
      </c>
      <c r="AP72" s="518" t="s">
        <v>59</v>
      </c>
      <c r="AQ72" s="381"/>
      <c r="AR72" s="381"/>
      <c r="AS72" s="1"/>
      <c r="AT72" s="533" t="s">
        <v>590</v>
      </c>
      <c r="AU72" s="518" t="s">
        <v>59</v>
      </c>
      <c r="AV72" s="381"/>
      <c r="AW72" s="381"/>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5.75" hidden="false" customHeight="false" outlineLevel="0" collapsed="false">
      <c r="A73" s="0"/>
      <c r="B73" s="38" t="s">
        <v>591</v>
      </c>
      <c r="C73" s="527" t="n">
        <v>0.396520234156623</v>
      </c>
      <c r="D73" s="527"/>
      <c r="E73" s="527" t="n">
        <v>0.475457696434913</v>
      </c>
      <c r="F73" s="527" t="n">
        <v>0.481517481545232</v>
      </c>
      <c r="G73" s="527" t="n">
        <v>0.480626801076221</v>
      </c>
      <c r="H73" s="528" t="n">
        <v>0.475951827344291</v>
      </c>
      <c r="I73" s="534"/>
      <c r="J73" s="0"/>
      <c r="K73" s="0"/>
      <c r="L73" s="0"/>
      <c r="M73" s="0"/>
      <c r="N73" s="0"/>
      <c r="O73" s="0"/>
      <c r="P73" s="38" t="s">
        <v>591</v>
      </c>
      <c r="Q73" s="527" t="n">
        <v>0.396520234156623</v>
      </c>
      <c r="R73" s="527"/>
      <c r="S73" s="527" t="n">
        <f aca="false">E73*(1+AB73)</f>
        <v>0.475348853083846</v>
      </c>
      <c r="T73" s="527" t="n">
        <f aca="false">F73*(1+AC73)</f>
        <v>0.403961206145889</v>
      </c>
      <c r="U73" s="527" t="n">
        <f aca="false">G73*(1+AD73)</f>
        <v>0.458243591525761</v>
      </c>
      <c r="V73" s="528" t="n">
        <f aca="false">H73*(1+AE73)</f>
        <v>0.515843090449077</v>
      </c>
      <c r="W73" s="0"/>
      <c r="X73" s="0"/>
      <c r="Y73" s="38" t="s">
        <v>591</v>
      </c>
      <c r="Z73" s="530" t="n">
        <v>6.41015327484951E-008</v>
      </c>
      <c r="AA73" s="530" t="n">
        <v>-0.0345767823126444</v>
      </c>
      <c r="AB73" s="530" t="n">
        <v>-0.000228923313015827</v>
      </c>
      <c r="AC73" s="530" t="n">
        <v>-0.161066375306787</v>
      </c>
      <c r="AD73" s="530" t="n">
        <v>-0.0465708726611575</v>
      </c>
      <c r="AE73" s="531" t="n">
        <v>0.0838136567882744</v>
      </c>
      <c r="AF73" s="0"/>
      <c r="AG73" s="0"/>
      <c r="AH73" s="0"/>
      <c r="AI73" s="0"/>
      <c r="AJ73" s="532"/>
      <c r="AK73" s="381" t="s">
        <v>582</v>
      </c>
      <c r="AL73" s="381"/>
      <c r="AM73" s="381"/>
      <c r="AN73" s="0"/>
      <c r="AO73" s="533"/>
      <c r="AP73" s="381" t="s">
        <v>582</v>
      </c>
      <c r="AQ73" s="381"/>
      <c r="AR73" s="381"/>
      <c r="AS73" s="1"/>
      <c r="AT73" s="533"/>
      <c r="AU73" s="381" t="s">
        <v>582</v>
      </c>
      <c r="AV73" s="381"/>
      <c r="AW73" s="381"/>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75" hidden="false" customHeight="false" outlineLevel="0" collapsed="false">
      <c r="A74" s="0"/>
      <c r="B74" s="38" t="s">
        <v>592</v>
      </c>
      <c r="C74" s="527" t="n">
        <v>5.38464088271592</v>
      </c>
      <c r="D74" s="527"/>
      <c r="E74" s="527" t="n">
        <v>5.09606601447219</v>
      </c>
      <c r="F74" s="527" t="n">
        <v>4.87166481817639</v>
      </c>
      <c r="G74" s="527" t="n">
        <v>4.6242278001944</v>
      </c>
      <c r="H74" s="528" t="n">
        <v>4.3769556457392</v>
      </c>
      <c r="I74" s="529"/>
      <c r="J74" s="0"/>
      <c r="K74" s="0"/>
      <c r="L74" s="0"/>
      <c r="M74" s="0"/>
      <c r="N74" s="0"/>
      <c r="O74" s="0"/>
      <c r="P74" s="38" t="s">
        <v>592</v>
      </c>
      <c r="Q74" s="527" t="n">
        <v>5.38464088271592</v>
      </c>
      <c r="R74" s="527"/>
      <c r="S74" s="527" t="n">
        <f aca="false">E74*(1+AB74)</f>
        <v>4.90309024283723</v>
      </c>
      <c r="T74" s="527" t="n">
        <f aca="false">F74*(1+AC74)</f>
        <v>4.65652667643078</v>
      </c>
      <c r="U74" s="527" t="n">
        <f aca="false">G74*(1+AD74)</f>
        <v>4.48920968398017</v>
      </c>
      <c r="V74" s="528" t="n">
        <f aca="false">H74*(1+AE74)</f>
        <v>4.28089638137612</v>
      </c>
      <c r="W74" s="0"/>
      <c r="X74" s="0"/>
      <c r="Y74" s="38" t="s">
        <v>592</v>
      </c>
      <c r="Z74" s="530" t="n">
        <v>0</v>
      </c>
      <c r="AA74" s="530" t="n">
        <v>-0.00378497578594228</v>
      </c>
      <c r="AB74" s="530" t="n">
        <v>-0.0378675965120802</v>
      </c>
      <c r="AC74" s="530" t="n">
        <v>-0.0441611132487848</v>
      </c>
      <c r="AD74" s="530" t="n">
        <v>-0.0291979811653208</v>
      </c>
      <c r="AE74" s="531" t="n">
        <v>-0.0219465930518594</v>
      </c>
      <c r="AF74" s="0"/>
      <c r="AG74" s="0"/>
      <c r="AH74" s="0"/>
      <c r="AI74" s="0"/>
      <c r="AJ74" s="532"/>
      <c r="AK74" s="381" t="s">
        <v>583</v>
      </c>
      <c r="AL74" s="518"/>
      <c r="AM74" s="518"/>
      <c r="AN74" s="1"/>
      <c r="AO74" s="533"/>
      <c r="AP74" s="381" t="s">
        <v>583</v>
      </c>
      <c r="AQ74" s="518"/>
      <c r="AR74" s="518"/>
      <c r="AS74" s="1"/>
      <c r="AT74" s="533"/>
      <c r="AU74" s="381" t="s">
        <v>583</v>
      </c>
      <c r="AV74" s="518"/>
      <c r="AW74" s="518"/>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75" hidden="false" customHeight="false" outlineLevel="0" collapsed="false">
      <c r="A75" s="0"/>
      <c r="B75" s="38" t="s">
        <v>504</v>
      </c>
      <c r="C75" s="527" t="n">
        <v>1.69682973644235</v>
      </c>
      <c r="D75" s="527"/>
      <c r="E75" s="527" t="n">
        <v>2.55246181085608</v>
      </c>
      <c r="F75" s="527" t="n">
        <v>2.45824710685259</v>
      </c>
      <c r="G75" s="527" t="n">
        <v>2.34844398569626</v>
      </c>
      <c r="H75" s="528" t="n">
        <v>2.23629626672929</v>
      </c>
      <c r="I75" s="529"/>
      <c r="J75" s="0"/>
      <c r="K75" s="0"/>
      <c r="L75" s="0"/>
      <c r="M75" s="0"/>
      <c r="N75" s="0"/>
      <c r="O75" s="0"/>
      <c r="P75" s="38" t="s">
        <v>504</v>
      </c>
      <c r="Q75" s="527" t="n">
        <v>1.69682973644235</v>
      </c>
      <c r="R75" s="527"/>
      <c r="S75" s="527" t="n">
        <f aca="false">E75*(1+AB75)</f>
        <v>2.56059777716267</v>
      </c>
      <c r="T75" s="527" t="n">
        <f aca="false">F75*(1+AC75)</f>
        <v>2.44153514680792</v>
      </c>
      <c r="U75" s="527" t="n">
        <f aca="false">G75*(1+AD75)</f>
        <v>2.34973063233579</v>
      </c>
      <c r="V75" s="528" t="n">
        <f aca="false">H75*(1+AE75)</f>
        <v>2.24217372355879</v>
      </c>
      <c r="W75" s="0"/>
      <c r="X75" s="0"/>
      <c r="Y75" s="38" t="s">
        <v>504</v>
      </c>
      <c r="Z75" s="530" t="n">
        <v>0</v>
      </c>
      <c r="AA75" s="530" t="n">
        <v>-0.00822013418910694</v>
      </c>
      <c r="AB75" s="530" t="n">
        <v>0.00318749776078397</v>
      </c>
      <c r="AC75" s="530" t="n">
        <v>-0.006798323894323</v>
      </c>
      <c r="AD75" s="530" t="n">
        <v>0.000547871972833569</v>
      </c>
      <c r="AE75" s="531" t="n">
        <v>0.00262821027649074</v>
      </c>
      <c r="AF75" s="0"/>
      <c r="AG75" s="0"/>
      <c r="AH75" s="0"/>
      <c r="AI75" s="0"/>
      <c r="AJ75" s="532"/>
      <c r="AK75" s="381" t="s">
        <v>586</v>
      </c>
      <c r="AL75" s="381"/>
      <c r="AM75" s="381"/>
      <c r="AN75" s="0"/>
      <c r="AO75" s="533"/>
      <c r="AP75" s="381" t="s">
        <v>586</v>
      </c>
      <c r="AQ75" s="381"/>
      <c r="AR75" s="381"/>
      <c r="AS75" s="1"/>
      <c r="AT75" s="533"/>
      <c r="AU75" s="381" t="s">
        <v>586</v>
      </c>
      <c r="AV75" s="381"/>
      <c r="AW75" s="381"/>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75" hidden="false" customHeight="false" outlineLevel="0" collapsed="false">
      <c r="A76" s="0"/>
      <c r="B76" s="38" t="s">
        <v>506</v>
      </c>
      <c r="C76" s="527" t="n">
        <v>0.874935661538544</v>
      </c>
      <c r="D76" s="527"/>
      <c r="E76" s="527" t="n">
        <v>0.862976468206907</v>
      </c>
      <c r="F76" s="527" t="n">
        <v>0.803953036805516</v>
      </c>
      <c r="G76" s="527" t="n">
        <v>0.744494756776911</v>
      </c>
      <c r="H76" s="528" t="n">
        <v>0.688067347091243</v>
      </c>
      <c r="I76" s="529"/>
      <c r="J76" s="0"/>
      <c r="K76" s="0"/>
      <c r="L76" s="0"/>
      <c r="M76" s="0"/>
      <c r="N76" s="0"/>
      <c r="O76" s="0"/>
      <c r="P76" s="38" t="s">
        <v>506</v>
      </c>
      <c r="Q76" s="527" t="n">
        <v>0.874935661538544</v>
      </c>
      <c r="R76" s="527"/>
      <c r="S76" s="527" t="n">
        <f aca="false">E76*(1+AB76)</f>
        <v>0.863144255673945</v>
      </c>
      <c r="T76" s="527" t="n">
        <f aca="false">F76*(1+AC76)</f>
        <v>0.804281784087079</v>
      </c>
      <c r="U76" s="527" t="n">
        <f aca="false">G76*(1+AD76)</f>
        <v>0.744692781586232</v>
      </c>
      <c r="V76" s="528" t="n">
        <f aca="false">H76*(1+AE76)</f>
        <v>0.688242082643999</v>
      </c>
      <c r="W76" s="0"/>
      <c r="X76" s="0"/>
      <c r="Y76" s="38" t="s">
        <v>506</v>
      </c>
      <c r="Z76" s="530" t="n">
        <v>0</v>
      </c>
      <c r="AA76" s="530" t="n">
        <v>0</v>
      </c>
      <c r="AB76" s="530" t="n">
        <v>0.00019442878597431</v>
      </c>
      <c r="AC76" s="530" t="n">
        <v>0.00040891353911543</v>
      </c>
      <c r="AD76" s="530" t="n">
        <v>0.000265985498914434</v>
      </c>
      <c r="AE76" s="531" t="n">
        <v>0.000253951235289485</v>
      </c>
      <c r="AF76" s="0"/>
      <c r="AG76" s="0"/>
      <c r="AH76" s="0"/>
      <c r="AI76" s="0"/>
      <c r="AJ76" s="532"/>
      <c r="AK76" s="381" t="s">
        <v>588</v>
      </c>
      <c r="AL76" s="381"/>
      <c r="AM76" s="381"/>
      <c r="AN76" s="0"/>
      <c r="AO76" s="533"/>
      <c r="AP76" s="381" t="s">
        <v>588</v>
      </c>
      <c r="AQ76" s="381"/>
      <c r="AR76" s="381"/>
      <c r="AS76" s="1"/>
      <c r="AT76" s="533"/>
      <c r="AU76" s="381" t="s">
        <v>588</v>
      </c>
      <c r="AV76" s="381"/>
      <c r="AW76" s="381"/>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75" hidden="false" customHeight="false" outlineLevel="0" collapsed="false">
      <c r="A77" s="0"/>
      <c r="B77" s="38" t="s">
        <v>501</v>
      </c>
      <c r="C77" s="527" t="n">
        <v>2.87633014500233</v>
      </c>
      <c r="D77" s="527"/>
      <c r="E77" s="527" t="n">
        <v>1.38839077066295</v>
      </c>
      <c r="F77" s="527" t="n">
        <v>1.11944622192541</v>
      </c>
      <c r="G77" s="527" t="n">
        <v>0.953393454327382</v>
      </c>
      <c r="H77" s="528" t="n">
        <v>0.804988817987418</v>
      </c>
      <c r="I77" s="529"/>
      <c r="J77" s="0"/>
      <c r="K77" s="0"/>
      <c r="L77" s="0"/>
      <c r="M77" s="0"/>
      <c r="N77" s="0"/>
      <c r="O77" s="0"/>
      <c r="P77" s="38" t="s">
        <v>501</v>
      </c>
      <c r="Q77" s="527" t="n">
        <v>2.87633014500233</v>
      </c>
      <c r="R77" s="527"/>
      <c r="S77" s="527" t="n">
        <f aca="false">E77*(1+AB77)</f>
        <v>1.43592439895008</v>
      </c>
      <c r="T77" s="527" t="n">
        <f aca="false">F77*(1+AC77)</f>
        <v>1.09923872265165</v>
      </c>
      <c r="U77" s="527" t="n">
        <f aca="false">G77*(1+AD77)</f>
        <v>0.799726114907304</v>
      </c>
      <c r="V77" s="528" t="n">
        <f aca="false">H77*(1+AE77)</f>
        <v>0.558145536918023</v>
      </c>
      <c r="W77" s="0"/>
      <c r="X77" s="0"/>
      <c r="Y77" s="38" t="s">
        <v>501</v>
      </c>
      <c r="Z77" s="530" t="n">
        <v>0</v>
      </c>
      <c r="AA77" s="530" t="n">
        <v>0.0189268219558596</v>
      </c>
      <c r="AB77" s="530" t="n">
        <v>0.0342364911172901</v>
      </c>
      <c r="AC77" s="530" t="n">
        <v>-0.0180513354531682</v>
      </c>
      <c r="AD77" s="530" t="n">
        <v>-0.161179352262797</v>
      </c>
      <c r="AE77" s="531" t="n">
        <v>-0.306641875705226</v>
      </c>
      <c r="AF77" s="0"/>
      <c r="AG77" s="0"/>
      <c r="AH77" s="0"/>
      <c r="AI77" s="0"/>
      <c r="AJ77" s="517" t="s">
        <v>499</v>
      </c>
      <c r="AK77" s="518" t="s">
        <v>59</v>
      </c>
      <c r="AL77" s="518"/>
      <c r="AM77" s="518"/>
      <c r="AN77" s="1"/>
      <c r="AO77" s="517" t="s">
        <v>499</v>
      </c>
      <c r="AP77" s="518" t="s">
        <v>59</v>
      </c>
      <c r="AQ77" s="518"/>
      <c r="AR77" s="518"/>
      <c r="AS77" s="1"/>
      <c r="AT77" s="517" t="s">
        <v>499</v>
      </c>
      <c r="AU77" s="518" t="s">
        <v>59</v>
      </c>
      <c r="AV77" s="518"/>
      <c r="AW77" s="518"/>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75" hidden="false" customHeight="false" outlineLevel="0" collapsed="false">
      <c r="A78" s="0"/>
      <c r="B78" s="38" t="s">
        <v>132</v>
      </c>
      <c r="C78" s="527" t="n">
        <v>0.436405779287089</v>
      </c>
      <c r="D78" s="527"/>
      <c r="E78" s="527" t="n">
        <v>0.223275198191611</v>
      </c>
      <c r="F78" s="527" t="n">
        <v>0.183718427478739</v>
      </c>
      <c r="G78" s="527" t="n">
        <v>0.158587943525947</v>
      </c>
      <c r="H78" s="528" t="n">
        <v>0.136011674421956</v>
      </c>
      <c r="I78" s="529"/>
      <c r="J78" s="0"/>
      <c r="K78" s="0"/>
      <c r="L78" s="0"/>
      <c r="M78" s="0"/>
      <c r="N78" s="0"/>
      <c r="O78" s="0"/>
      <c r="P78" s="38" t="s">
        <v>132</v>
      </c>
      <c r="Q78" s="527" t="n">
        <v>0.436405779287089</v>
      </c>
      <c r="R78" s="527"/>
      <c r="S78" s="527" t="n">
        <f aca="false">E78*(1+AB78)</f>
        <v>0.223275198191611</v>
      </c>
      <c r="T78" s="527" t="n">
        <f aca="false">F78*(1+AC78)</f>
        <v>0.183718427478739</v>
      </c>
      <c r="U78" s="527" t="n">
        <f aca="false">G78*(1+AD78)</f>
        <v>0.158587943525947</v>
      </c>
      <c r="V78" s="528" t="n">
        <f aca="false">H78*(1+AE78)</f>
        <v>0.136011674421956</v>
      </c>
      <c r="W78" s="0"/>
      <c r="X78" s="0"/>
      <c r="Y78" s="38" t="s">
        <v>132</v>
      </c>
      <c r="Z78" s="527"/>
      <c r="AA78" s="527"/>
      <c r="AB78" s="527"/>
      <c r="AC78" s="527"/>
      <c r="AD78" s="527"/>
      <c r="AE78" s="528"/>
      <c r="AF78" s="0"/>
      <c r="AG78" s="0"/>
      <c r="AH78" s="0"/>
      <c r="AI78" s="0"/>
      <c r="AJ78" s="517"/>
      <c r="AK78" s="381" t="s">
        <v>582</v>
      </c>
      <c r="AL78" s="381"/>
      <c r="AM78" s="381"/>
      <c r="AN78" s="0"/>
      <c r="AO78" s="517"/>
      <c r="AP78" s="381" t="s">
        <v>582</v>
      </c>
      <c r="AQ78" s="381"/>
      <c r="AR78" s="381"/>
      <c r="AS78" s="0"/>
      <c r="AT78" s="517"/>
      <c r="AU78" s="381" t="s">
        <v>582</v>
      </c>
      <c r="AV78" s="381"/>
      <c r="AW78" s="381"/>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75" hidden="false" customHeight="false" outlineLevel="0" collapsed="false">
      <c r="A79" s="0"/>
      <c r="B79" s="38" t="s">
        <v>593</v>
      </c>
      <c r="C79" s="527" t="n">
        <v>0.0699536812420777</v>
      </c>
      <c r="D79" s="527"/>
      <c r="E79" s="527" t="n">
        <v>0</v>
      </c>
      <c r="F79" s="527" t="n">
        <v>0</v>
      </c>
      <c r="G79" s="527" t="n">
        <v>0</v>
      </c>
      <c r="H79" s="528" t="n">
        <v>0</v>
      </c>
      <c r="I79" s="529"/>
      <c r="J79" s="0"/>
      <c r="K79" s="0"/>
      <c r="L79" s="0"/>
      <c r="M79" s="0"/>
      <c r="N79" s="0"/>
      <c r="O79" s="0"/>
      <c r="P79" s="38" t="s">
        <v>593</v>
      </c>
      <c r="Q79" s="527" t="n">
        <v>0.0699536812420777</v>
      </c>
      <c r="R79" s="527"/>
      <c r="S79" s="527" t="n">
        <f aca="false">E79*(1+AB79)</f>
        <v>0</v>
      </c>
      <c r="T79" s="527" t="n">
        <f aca="false">F79*(1+AC79)</f>
        <v>0</v>
      </c>
      <c r="U79" s="527" t="n">
        <f aca="false">G79*(1+AD79)</f>
        <v>0</v>
      </c>
      <c r="V79" s="528" t="n">
        <f aca="false">H79*(1+AE79)</f>
        <v>0</v>
      </c>
      <c r="W79" s="0"/>
      <c r="X79" s="0"/>
      <c r="Y79" s="38" t="s">
        <v>593</v>
      </c>
      <c r="Z79" s="527"/>
      <c r="AA79" s="527"/>
      <c r="AB79" s="527"/>
      <c r="AC79" s="527"/>
      <c r="AD79" s="527"/>
      <c r="AE79" s="528"/>
      <c r="AF79" s="0"/>
      <c r="AG79" s="0"/>
      <c r="AH79" s="0"/>
      <c r="AI79" s="0"/>
      <c r="AJ79" s="517"/>
      <c r="AK79" s="381" t="s">
        <v>583</v>
      </c>
      <c r="AL79" s="518"/>
      <c r="AM79" s="518"/>
      <c r="AN79" s="1"/>
      <c r="AO79" s="517"/>
      <c r="AP79" s="381" t="s">
        <v>583</v>
      </c>
      <c r="AQ79" s="518"/>
      <c r="AR79" s="518"/>
      <c r="AS79" s="1"/>
      <c r="AT79" s="517"/>
      <c r="AU79" s="381" t="s">
        <v>583</v>
      </c>
      <c r="AV79" s="518"/>
      <c r="AW79" s="518"/>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75" hidden="false" customHeight="false" outlineLevel="0" collapsed="false">
      <c r="A80" s="0"/>
      <c r="B80" s="38" t="s">
        <v>594</v>
      </c>
      <c r="C80" s="527" t="n">
        <v>0</v>
      </c>
      <c r="D80" s="527"/>
      <c r="E80" s="527" t="n">
        <v>0.0274937856412216</v>
      </c>
      <c r="F80" s="527" t="n">
        <v>0.0269815561907137</v>
      </c>
      <c r="G80" s="527" t="n">
        <v>0.0251240570282159</v>
      </c>
      <c r="H80" s="528" t="n">
        <v>0.0233460236358122</v>
      </c>
      <c r="I80" s="529"/>
      <c r="J80" s="0"/>
      <c r="K80" s="0"/>
      <c r="L80" s="0"/>
      <c r="M80" s="0"/>
      <c r="N80" s="0"/>
      <c r="O80" s="0"/>
      <c r="P80" s="38" t="s">
        <v>594</v>
      </c>
      <c r="Q80" s="527" t="n">
        <v>0</v>
      </c>
      <c r="R80" s="527"/>
      <c r="S80" s="527" t="n">
        <f aca="false">E80*(1+AB80)</f>
        <v>0.0274937856412216</v>
      </c>
      <c r="T80" s="527" t="n">
        <f aca="false">F80*(1+AC80)</f>
        <v>0.0269815561907137</v>
      </c>
      <c r="U80" s="527" t="n">
        <f aca="false">G80*(1+AD80)</f>
        <v>0.0251240570282159</v>
      </c>
      <c r="V80" s="528" t="n">
        <f aca="false">H80*(1+AE80)</f>
        <v>0.0233460236358122</v>
      </c>
      <c r="W80" s="0"/>
      <c r="X80" s="0"/>
      <c r="Y80" s="38" t="s">
        <v>594</v>
      </c>
      <c r="Z80" s="527"/>
      <c r="AA80" s="527"/>
      <c r="AB80" s="527"/>
      <c r="AC80" s="527"/>
      <c r="AD80" s="527"/>
      <c r="AE80" s="528"/>
      <c r="AF80" s="0"/>
      <c r="AG80" s="0"/>
      <c r="AH80" s="0"/>
      <c r="AI80" s="0"/>
      <c r="AJ80" s="517"/>
      <c r="AK80" s="381" t="s">
        <v>586</v>
      </c>
      <c r="AL80" s="518"/>
      <c r="AM80" s="518"/>
      <c r="AN80" s="1"/>
      <c r="AO80" s="517"/>
      <c r="AP80" s="381" t="s">
        <v>586</v>
      </c>
      <c r="AQ80" s="518"/>
      <c r="AR80" s="518"/>
      <c r="AS80" s="1"/>
      <c r="AT80" s="517"/>
      <c r="AU80" s="381" t="s">
        <v>586</v>
      </c>
      <c r="AV80" s="518"/>
      <c r="AW80" s="518"/>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0"/>
      <c r="B81" s="0"/>
      <c r="C81" s="0"/>
      <c r="D81" s="0"/>
      <c r="E81" s="0"/>
      <c r="F81" s="0"/>
      <c r="G81" s="0"/>
      <c r="H81" s="0"/>
      <c r="I81" s="0"/>
      <c r="J81" s="0"/>
      <c r="K81" s="0"/>
      <c r="L81" s="0"/>
      <c r="M81" s="0"/>
      <c r="N81" s="0"/>
      <c r="O81" s="0"/>
      <c r="P81" s="1" t="s">
        <v>36</v>
      </c>
      <c r="Q81" s="0"/>
      <c r="R81" s="0"/>
      <c r="S81" s="0"/>
      <c r="T81" s="0"/>
      <c r="U81" s="0"/>
      <c r="V81" s="0"/>
      <c r="W81" s="0"/>
      <c r="X81" s="0"/>
      <c r="Y81" s="1" t="s">
        <v>36</v>
      </c>
      <c r="Z81" s="0"/>
      <c r="AA81" s="0"/>
      <c r="AB81" s="0"/>
      <c r="AC81" s="0"/>
      <c r="AD81" s="0"/>
      <c r="AE81" s="0"/>
      <c r="AF81" s="0"/>
      <c r="AG81" s="0"/>
      <c r="AH81" s="0"/>
      <c r="AI81" s="0"/>
      <c r="AJ81" s="517"/>
      <c r="AK81" s="381" t="s">
        <v>588</v>
      </c>
      <c r="AL81" s="518"/>
      <c r="AM81" s="518"/>
      <c r="AN81" s="1"/>
      <c r="AO81" s="517"/>
      <c r="AP81" s="381" t="s">
        <v>588</v>
      </c>
      <c r="AQ81" s="518"/>
      <c r="AR81" s="518"/>
      <c r="AS81" s="1"/>
      <c r="AT81" s="517"/>
      <c r="AU81" s="381" t="s">
        <v>588</v>
      </c>
      <c r="AV81" s="518"/>
      <c r="AW81" s="518"/>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45.75" hidden="false" customHeight="true" outlineLevel="0" collapsed="false">
      <c r="A82" s="0"/>
      <c r="B82" s="0"/>
      <c r="C82" s="10"/>
      <c r="D82" s="0"/>
      <c r="E82" s="0"/>
      <c r="F82" s="0"/>
      <c r="G82" s="0"/>
      <c r="H82" s="0"/>
      <c r="I82" s="0"/>
      <c r="J82" s="0"/>
      <c r="K82" s="0"/>
      <c r="L82" s="0"/>
      <c r="M82" s="0"/>
      <c r="N82" s="0"/>
      <c r="O82" s="0"/>
      <c r="P82" s="0"/>
      <c r="Q82" s="10"/>
      <c r="R82" s="0"/>
      <c r="S82" s="0"/>
      <c r="T82" s="0"/>
      <c r="U82" s="0"/>
      <c r="V82" s="0"/>
      <c r="W82" s="0"/>
      <c r="X82" s="0"/>
      <c r="Y82" s="0"/>
      <c r="Z82" s="10"/>
      <c r="AA82" s="0"/>
      <c r="AB82" s="0"/>
      <c r="AC82" s="0"/>
      <c r="AD82" s="0"/>
      <c r="AE82" s="0"/>
      <c r="AF82" s="0"/>
      <c r="AG82" s="0"/>
      <c r="AH82" s="0"/>
      <c r="AI82" s="0"/>
      <c r="AJ82" s="517" t="s">
        <v>595</v>
      </c>
      <c r="AK82" s="518" t="s">
        <v>59</v>
      </c>
      <c r="AL82" s="518"/>
      <c r="AM82" s="518"/>
      <c r="AN82" s="1"/>
      <c r="AO82" s="519" t="s">
        <v>595</v>
      </c>
      <c r="AP82" s="518" t="s">
        <v>59</v>
      </c>
      <c r="AQ82" s="518"/>
      <c r="AR82" s="518"/>
      <c r="AS82" s="1"/>
      <c r="AT82" s="519" t="s">
        <v>595</v>
      </c>
      <c r="AU82" s="518" t="s">
        <v>59</v>
      </c>
      <c r="AV82" s="518"/>
      <c r="AW82" s="518"/>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6.5" hidden="false" customHeight="false" outlineLevel="0" collapsed="false">
      <c r="A83" s="0"/>
      <c r="B83" s="523" t="s">
        <v>596</v>
      </c>
      <c r="C83" s="524" t="n">
        <v>2010</v>
      </c>
      <c r="D83" s="524" t="n">
        <v>2015</v>
      </c>
      <c r="E83" s="524" t="n">
        <v>2020</v>
      </c>
      <c r="F83" s="524" t="n">
        <v>2025</v>
      </c>
      <c r="G83" s="524" t="n">
        <v>2030</v>
      </c>
      <c r="H83" s="525" t="n">
        <v>2035</v>
      </c>
      <c r="I83" s="526"/>
      <c r="J83" s="182" t="s">
        <v>496</v>
      </c>
      <c r="K83" s="0"/>
      <c r="L83" s="0"/>
      <c r="M83" s="0"/>
      <c r="N83" s="0"/>
      <c r="O83" s="0"/>
      <c r="P83" s="523" t="s">
        <v>585</v>
      </c>
      <c r="Q83" s="524" t="n">
        <v>2010</v>
      </c>
      <c r="R83" s="524" t="n">
        <v>2015</v>
      </c>
      <c r="S83" s="524" t="n">
        <v>2020</v>
      </c>
      <c r="T83" s="524" t="n">
        <v>2025</v>
      </c>
      <c r="U83" s="524" t="n">
        <v>2030</v>
      </c>
      <c r="V83" s="525" t="n">
        <v>2035</v>
      </c>
      <c r="W83" s="0"/>
      <c r="X83" s="0"/>
      <c r="Y83" s="0"/>
      <c r="Z83" s="10"/>
      <c r="AA83" s="0"/>
      <c r="AB83" s="0"/>
      <c r="AC83" s="0"/>
      <c r="AD83" s="0"/>
      <c r="AE83" s="0"/>
      <c r="AF83" s="0"/>
      <c r="AG83" s="0"/>
      <c r="AH83" s="0"/>
      <c r="AI83" s="0"/>
      <c r="AJ83" s="517"/>
      <c r="AK83" s="381" t="s">
        <v>582</v>
      </c>
      <c r="AL83" s="381"/>
      <c r="AM83" s="381"/>
      <c r="AN83" s="0"/>
      <c r="AO83" s="519"/>
      <c r="AP83" s="381" t="s">
        <v>582</v>
      </c>
      <c r="AQ83" s="381"/>
      <c r="AR83" s="381"/>
      <c r="AS83" s="0"/>
      <c r="AT83" s="519"/>
      <c r="AU83" s="381" t="s">
        <v>582</v>
      </c>
      <c r="AV83" s="381"/>
      <c r="AW83" s="381"/>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75" hidden="false" customHeight="false" outlineLevel="0" collapsed="false">
      <c r="A84" s="0"/>
      <c r="B84" s="38" t="s">
        <v>587</v>
      </c>
      <c r="C84" s="530" t="n">
        <v>0.360491737758981</v>
      </c>
      <c r="D84" s="530"/>
      <c r="E84" s="530" t="n">
        <v>0.325068486759027</v>
      </c>
      <c r="F84" s="530" t="n">
        <v>0.31849599828865</v>
      </c>
      <c r="G84" s="530" t="n">
        <v>0.305594078804929</v>
      </c>
      <c r="H84" s="531" t="n">
        <v>0.292692159321207</v>
      </c>
      <c r="I84" s="529"/>
      <c r="J84" s="182" t="s">
        <v>495</v>
      </c>
      <c r="K84" s="0"/>
      <c r="L84" s="0"/>
      <c r="M84" s="0"/>
      <c r="N84" s="0"/>
      <c r="O84" s="0"/>
      <c r="P84" s="38" t="s">
        <v>587</v>
      </c>
      <c r="Q84" s="530" t="n">
        <v>0.360491737758981</v>
      </c>
      <c r="R84" s="530"/>
      <c r="S84" s="530" t="n">
        <f aca="false">S71/SUM(S$71:S$80)</f>
        <v>0.331658752183224</v>
      </c>
      <c r="T84" s="530" t="e">
        <f aca="false">T71/somme(T$71:T$80)</f>
        <v>#NAME?</v>
      </c>
      <c r="U84" s="530" t="e">
        <f aca="false">U71/somme(U$71:U$80)</f>
        <v>#NAME?</v>
      </c>
      <c r="V84" s="531" t="e">
        <f aca="false">V71/somme(V$71:V$80)</f>
        <v>#NAME?</v>
      </c>
      <c r="W84" s="0"/>
      <c r="X84" s="0"/>
      <c r="Y84" s="0"/>
      <c r="Z84" s="10"/>
      <c r="AA84" s="0"/>
      <c r="AB84" s="0"/>
      <c r="AC84" s="0"/>
      <c r="AD84" s="0"/>
      <c r="AE84" s="0"/>
      <c r="AF84" s="0"/>
      <c r="AG84" s="0"/>
      <c r="AH84" s="0"/>
      <c r="AI84" s="0"/>
      <c r="AJ84" s="517"/>
      <c r="AK84" s="381" t="s">
        <v>583</v>
      </c>
      <c r="AL84" s="381"/>
      <c r="AM84" s="381"/>
      <c r="AN84" s="0"/>
      <c r="AO84" s="519"/>
      <c r="AP84" s="381" t="s">
        <v>583</v>
      </c>
      <c r="AQ84" s="381"/>
      <c r="AR84" s="381"/>
      <c r="AS84" s="0"/>
      <c r="AT84" s="519"/>
      <c r="AU84" s="381" t="s">
        <v>583</v>
      </c>
      <c r="AV84" s="381"/>
      <c r="AW84" s="381"/>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75" hidden="false" customHeight="false" outlineLevel="0" collapsed="false">
      <c r="A85" s="0"/>
      <c r="B85" s="38" t="s">
        <v>589</v>
      </c>
      <c r="C85" s="530" t="n">
        <v>0</v>
      </c>
      <c r="D85" s="530"/>
      <c r="E85" s="530" t="n">
        <v>0</v>
      </c>
      <c r="F85" s="530" t="n">
        <v>0</v>
      </c>
      <c r="G85" s="530" t="n">
        <v>0</v>
      </c>
      <c r="H85" s="531" t="n">
        <v>0</v>
      </c>
      <c r="I85" s="529"/>
      <c r="J85" s="0"/>
      <c r="K85" s="0"/>
      <c r="L85" s="0"/>
      <c r="M85" s="0"/>
      <c r="N85" s="0"/>
      <c r="O85" s="0"/>
      <c r="P85" s="38" t="s">
        <v>589</v>
      </c>
      <c r="Q85" s="530" t="n">
        <v>0</v>
      </c>
      <c r="R85" s="530"/>
      <c r="S85" s="530" t="e">
        <f aca="false">S72/somme(S$71:S$80)</f>
        <v>#NAME?</v>
      </c>
      <c r="T85" s="530" t="e">
        <f aca="false">T72/somme(T$71:T$80)</f>
        <v>#NAME?</v>
      </c>
      <c r="U85" s="530" t="e">
        <f aca="false">U72/somme(U$71:U$80)</f>
        <v>#NAME?</v>
      </c>
      <c r="V85" s="531" t="e">
        <f aca="false">V72/somme(V$71:V$80)</f>
        <v>#NAME?</v>
      </c>
      <c r="W85" s="0"/>
      <c r="X85" s="0"/>
      <c r="Y85" s="0"/>
      <c r="Z85" s="10"/>
      <c r="AA85" s="0"/>
      <c r="AB85" s="0"/>
      <c r="AC85" s="0"/>
      <c r="AD85" s="0"/>
      <c r="AE85" s="0"/>
      <c r="AF85" s="0"/>
      <c r="AG85" s="0"/>
      <c r="AH85" s="0"/>
      <c r="AI85" s="0"/>
      <c r="AJ85" s="517"/>
      <c r="AK85" s="381" t="s">
        <v>586</v>
      </c>
      <c r="AL85" s="381"/>
      <c r="AM85" s="381"/>
      <c r="AN85" s="0"/>
      <c r="AO85" s="519"/>
      <c r="AP85" s="381" t="s">
        <v>586</v>
      </c>
      <c r="AQ85" s="381"/>
      <c r="AR85" s="381"/>
      <c r="AS85" s="0"/>
      <c r="AT85" s="519"/>
      <c r="AU85" s="381" t="s">
        <v>586</v>
      </c>
      <c r="AV85" s="381"/>
      <c r="AW85" s="381"/>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75" hidden="false" customHeight="false" outlineLevel="0" collapsed="false">
      <c r="A86" s="0"/>
      <c r="B86" s="38" t="s">
        <v>591</v>
      </c>
      <c r="C86" s="530" t="n">
        <v>0.0216075545832174</v>
      </c>
      <c r="D86" s="530"/>
      <c r="E86" s="530" t="n">
        <v>0.0301992947430712</v>
      </c>
      <c r="F86" s="530" t="n">
        <v>0.0329953391266819</v>
      </c>
      <c r="G86" s="530" t="n">
        <v>0.0357529421316835</v>
      </c>
      <c r="H86" s="531" t="n">
        <v>0.0385105451366851</v>
      </c>
      <c r="I86" s="534"/>
      <c r="J86" s="0"/>
      <c r="K86" s="0"/>
      <c r="L86" s="0"/>
      <c r="M86" s="0"/>
      <c r="N86" s="0"/>
      <c r="O86" s="0"/>
      <c r="P86" s="38" t="s">
        <v>591</v>
      </c>
      <c r="Q86" s="530" t="n">
        <v>0.0216075545832174</v>
      </c>
      <c r="R86" s="530"/>
      <c r="S86" s="530" t="e">
        <f aca="false">S73/somme(S$71:S$80)</f>
        <v>#NAME?</v>
      </c>
      <c r="T86" s="530" t="e">
        <f aca="false">T73/somme(T$71:T$80)</f>
        <v>#NAME?</v>
      </c>
      <c r="U86" s="530" t="e">
        <f aca="false">U73/somme(U$71:U$80)</f>
        <v>#NAME?</v>
      </c>
      <c r="V86" s="531" t="e">
        <f aca="false">V73/somme(V$71:V$80)</f>
        <v>#NAME?</v>
      </c>
      <c r="W86" s="0"/>
      <c r="X86" s="0"/>
      <c r="Y86" s="0"/>
      <c r="Z86" s="10"/>
      <c r="AA86" s="0"/>
      <c r="AB86" s="0"/>
      <c r="AC86" s="0"/>
      <c r="AD86" s="0"/>
      <c r="AE86" s="0"/>
      <c r="AF86" s="0"/>
      <c r="AG86" s="0"/>
      <c r="AH86" s="0"/>
      <c r="AI86" s="0"/>
      <c r="AJ86" s="517"/>
      <c r="AK86" s="381" t="s">
        <v>588</v>
      </c>
      <c r="AL86" s="381"/>
      <c r="AM86" s="381"/>
      <c r="AN86" s="0"/>
      <c r="AO86" s="519"/>
      <c r="AP86" s="381" t="s">
        <v>588</v>
      </c>
      <c r="AQ86" s="381"/>
      <c r="AR86" s="381"/>
      <c r="AS86" s="0"/>
      <c r="AT86" s="519"/>
      <c r="AU86" s="381" t="s">
        <v>588</v>
      </c>
      <c r="AV86" s="381"/>
      <c r="AW86" s="381"/>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75" hidden="false" customHeight="false" outlineLevel="0" collapsed="false">
      <c r="A87" s="0"/>
      <c r="B87" s="38" t="s">
        <v>592</v>
      </c>
      <c r="C87" s="530" t="n">
        <v>0.293424929579637</v>
      </c>
      <c r="D87" s="530"/>
      <c r="E87" s="530" t="n">
        <v>0.323683054781008</v>
      </c>
      <c r="F87" s="530" t="n">
        <v>0.3338242928822</v>
      </c>
      <c r="G87" s="530" t="n">
        <v>0.343987785479015</v>
      </c>
      <c r="H87" s="531" t="n">
        <v>0.354151278075831</v>
      </c>
      <c r="I87" s="529"/>
      <c r="J87" s="0"/>
      <c r="K87" s="0"/>
      <c r="L87" s="0"/>
      <c r="M87" s="0"/>
      <c r="N87" s="0"/>
      <c r="O87" s="0"/>
      <c r="P87" s="38" t="s">
        <v>592</v>
      </c>
      <c r="Q87" s="530" t="n">
        <v>0.293424929579637</v>
      </c>
      <c r="R87" s="530"/>
      <c r="S87" s="530" t="e">
        <f aca="false">S74/somme(S$71:S$80)</f>
        <v>#NAME?</v>
      </c>
      <c r="T87" s="530" t="e">
        <f aca="false">T74/somme(T$71:T$80)</f>
        <v>#NAME?</v>
      </c>
      <c r="U87" s="530" t="e">
        <f aca="false">U74/somme(U$71:U$80)</f>
        <v>#NAME?</v>
      </c>
      <c r="V87" s="531" t="e">
        <f aca="false">V74/somme(V$71:V$80)</f>
        <v>#NAME?</v>
      </c>
      <c r="W87" s="0"/>
      <c r="X87" s="0"/>
      <c r="Y87" s="0"/>
      <c r="Z87" s="1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75" hidden="false" customHeight="false" outlineLevel="0" collapsed="false">
      <c r="A88" s="0"/>
      <c r="B88" s="38" t="s">
        <v>504</v>
      </c>
      <c r="C88" s="530" t="n">
        <v>0.0924652463867012</v>
      </c>
      <c r="D88" s="530"/>
      <c r="E88" s="530" t="n">
        <v>0.16212282843344</v>
      </c>
      <c r="F88" s="530" t="n">
        <v>0.168448083520238</v>
      </c>
      <c r="G88" s="530" t="n">
        <v>0.1746964208656</v>
      </c>
      <c r="H88" s="531" t="n">
        <v>0.180944758210963</v>
      </c>
      <c r="I88" s="529"/>
      <c r="J88" s="0"/>
      <c r="K88" s="0"/>
      <c r="L88" s="0"/>
      <c r="M88" s="0"/>
      <c r="N88" s="0"/>
      <c r="O88" s="0"/>
      <c r="P88" s="38" t="s">
        <v>504</v>
      </c>
      <c r="Q88" s="530" t="n">
        <v>0.0924652463867012</v>
      </c>
      <c r="R88" s="530"/>
      <c r="S88" s="530" t="e">
        <f aca="false">S75/somme(S$71:S$80)</f>
        <v>#NAME?</v>
      </c>
      <c r="T88" s="530" t="e">
        <f aca="false">T75/somme(T$71:T$80)</f>
        <v>#NAME?</v>
      </c>
      <c r="U88" s="530" t="e">
        <f aca="false">U75/somme(U$71:U$80)</f>
        <v>#NAME?</v>
      </c>
      <c r="V88" s="531" t="e">
        <f aca="false">V75/somme(V$71:V$80)</f>
        <v>#NAME?</v>
      </c>
      <c r="W88" s="0"/>
      <c r="X88" s="0"/>
      <c r="Y88" s="0"/>
      <c r="Z88" s="1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1.75" hidden="false" customHeight="false" outlineLevel="0" collapsed="false">
      <c r="A89" s="0"/>
      <c r="B89" s="38" t="s">
        <v>506</v>
      </c>
      <c r="C89" s="530" t="n">
        <v>0.0476778192762544</v>
      </c>
      <c r="D89" s="530"/>
      <c r="E89" s="530" t="n">
        <v>0.054813037868833</v>
      </c>
      <c r="F89" s="530" t="n">
        <v>0.0550898027755861</v>
      </c>
      <c r="G89" s="530" t="n">
        <v>0.055381593154572</v>
      </c>
      <c r="H89" s="531" t="n">
        <v>0.055673383533558</v>
      </c>
      <c r="I89" s="529"/>
      <c r="J89" s="0"/>
      <c r="K89" s="0"/>
      <c r="L89" s="0"/>
      <c r="M89" s="0"/>
      <c r="N89" s="0"/>
      <c r="O89" s="0"/>
      <c r="P89" s="38" t="s">
        <v>506</v>
      </c>
      <c r="Q89" s="530" t="n">
        <v>0.0476778192762544</v>
      </c>
      <c r="R89" s="530"/>
      <c r="S89" s="530" t="e">
        <f aca="false">S76/somme(S$71:S$80)</f>
        <v>#NAME?</v>
      </c>
      <c r="T89" s="530" t="e">
        <f aca="false">T76/somme(T$71:T$80)</f>
        <v>#NAME?</v>
      </c>
      <c r="U89" s="530" t="e">
        <f aca="false">U76/somme(U$71:U$80)</f>
        <v>#NAME?</v>
      </c>
      <c r="V89" s="531" t="e">
        <f aca="false">V76/somme(V$71:V$80)</f>
        <v>#NAME?</v>
      </c>
      <c r="W89" s="0"/>
      <c r="X89" s="0"/>
      <c r="Y89" s="0"/>
      <c r="Z89" s="10"/>
      <c r="AA89" s="0"/>
      <c r="AB89" s="0"/>
      <c r="AC89" s="0"/>
      <c r="AD89" s="0"/>
      <c r="AE89" s="0"/>
      <c r="AF89" s="0"/>
      <c r="AG89" s="0"/>
      <c r="AH89" s="0"/>
      <c r="AI89" s="0"/>
      <c r="AJ89" s="0"/>
      <c r="AK89" s="463"/>
      <c r="AL89" s="1"/>
      <c r="AM89" s="1"/>
      <c r="AN89" s="1"/>
      <c r="AO89" s="1"/>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75" hidden="false" customHeight="false" outlineLevel="0" collapsed="false">
      <c r="A90" s="0"/>
      <c r="B90" s="38" t="s">
        <v>501</v>
      </c>
      <c r="C90" s="530" t="n">
        <v>0.15673969511211</v>
      </c>
      <c r="D90" s="530"/>
      <c r="E90" s="530" t="n">
        <v>0.0881853893967831</v>
      </c>
      <c r="F90" s="530" t="n">
        <v>0.0767085498287189</v>
      </c>
      <c r="G90" s="530" t="n">
        <v>0.0709211823497271</v>
      </c>
      <c r="H90" s="531" t="n">
        <v>0.0651338148707353</v>
      </c>
      <c r="I90" s="529"/>
      <c r="J90" s="0"/>
      <c r="K90" s="0"/>
      <c r="L90" s="0"/>
      <c r="M90" s="0"/>
      <c r="N90" s="0"/>
      <c r="O90" s="0"/>
      <c r="P90" s="38" t="s">
        <v>501</v>
      </c>
      <c r="Q90" s="530" t="n">
        <v>0.15673969511211</v>
      </c>
      <c r="R90" s="530"/>
      <c r="S90" s="530" t="e">
        <f aca="false">S77/somme(S$71:S$80)</f>
        <v>#NAME?</v>
      </c>
      <c r="T90" s="530" t="e">
        <f aca="false">T77/somme(T$71:T$80)</f>
        <v>#NAME?</v>
      </c>
      <c r="U90" s="530" t="e">
        <f aca="false">U77/somme(U$71:U$80)</f>
        <v>#NAME?</v>
      </c>
      <c r="V90" s="531" t="e">
        <f aca="false">V77/somme(V$71:V$80)</f>
        <v>#NAME?</v>
      </c>
      <c r="W90" s="0"/>
      <c r="X90" s="0"/>
      <c r="Y90" s="0"/>
      <c r="Z90" s="10"/>
      <c r="AA90" s="0"/>
      <c r="AB90" s="0"/>
      <c r="AC90" s="0"/>
      <c r="AD90" s="0"/>
      <c r="AE90" s="0"/>
      <c r="AF90" s="0"/>
      <c r="AG90" s="0"/>
      <c r="AH90" s="0"/>
      <c r="AI90" s="0"/>
      <c r="AJ90" s="401" t="s">
        <v>597</v>
      </c>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75" hidden="false" customHeight="false" outlineLevel="0" collapsed="false">
      <c r="A91" s="0"/>
      <c r="B91" s="38" t="s">
        <v>132</v>
      </c>
      <c r="C91" s="530" t="n">
        <v>0.0237810353270715</v>
      </c>
      <c r="D91" s="530"/>
      <c r="E91" s="530" t="n">
        <v>0.0141816055761948</v>
      </c>
      <c r="F91" s="530" t="n">
        <v>0.0125890586547942</v>
      </c>
      <c r="G91" s="530" t="n">
        <v>0.0117970649055975</v>
      </c>
      <c r="H91" s="531" t="n">
        <v>0.0110050711564007</v>
      </c>
      <c r="I91" s="529"/>
      <c r="J91" s="0"/>
      <c r="K91" s="0"/>
      <c r="L91" s="0"/>
      <c r="M91" s="0"/>
      <c r="N91" s="0"/>
      <c r="O91" s="0"/>
      <c r="P91" s="38" t="s">
        <v>132</v>
      </c>
      <c r="Q91" s="530" t="n">
        <v>0.0237810353270715</v>
      </c>
      <c r="R91" s="530"/>
      <c r="S91" s="530" t="e">
        <f aca="false">S78/somme(S$71:S$80)</f>
        <v>#NAME?</v>
      </c>
      <c r="T91" s="530" t="e">
        <f aca="false">T78/somme(T$71:T$80)</f>
        <v>#NAME?</v>
      </c>
      <c r="U91" s="530" t="e">
        <f aca="false">U78/somme(U$71:U$80)</f>
        <v>#NAME?</v>
      </c>
      <c r="V91" s="531" t="e">
        <f aca="false">V78/somme(V$71:V$80)</f>
        <v>#NAME?</v>
      </c>
      <c r="W91" s="0"/>
      <c r="X91" s="0"/>
      <c r="Y91" s="0"/>
      <c r="Z91" s="10"/>
      <c r="AA91" s="0"/>
      <c r="AB91" s="0"/>
      <c r="AC91" s="0"/>
      <c r="AD91" s="0"/>
      <c r="AE91" s="0"/>
      <c r="AF91" s="0"/>
      <c r="AG91" s="0"/>
      <c r="AH91" s="0"/>
      <c r="AI91" s="0"/>
      <c r="AJ91" s="470"/>
      <c r="AK91" s="471" t="s">
        <v>598</v>
      </c>
      <c r="AL91" s="471"/>
      <c r="AM91" s="471" t="s">
        <v>490</v>
      </c>
      <c r="AN91" s="471"/>
      <c r="AO91" s="471" t="s">
        <v>491</v>
      </c>
      <c r="AP91" s="471"/>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75" hidden="false" customHeight="false" outlineLevel="0" collapsed="false">
      <c r="A92" s="0"/>
      <c r="B92" s="38" t="s">
        <v>593</v>
      </c>
      <c r="C92" s="530" t="n">
        <v>0.00381198197602734</v>
      </c>
      <c r="D92" s="530"/>
      <c r="E92" s="530" t="n">
        <v>0</v>
      </c>
      <c r="F92" s="530" t="n">
        <v>0</v>
      </c>
      <c r="G92" s="530" t="n">
        <v>0</v>
      </c>
      <c r="H92" s="531" t="n">
        <v>0</v>
      </c>
      <c r="I92" s="529"/>
      <c r="J92" s="0"/>
      <c r="K92" s="0"/>
      <c r="L92" s="0"/>
      <c r="M92" s="0"/>
      <c r="N92" s="0"/>
      <c r="O92" s="0"/>
      <c r="P92" s="38" t="s">
        <v>593</v>
      </c>
      <c r="Q92" s="530" t="n">
        <v>0.00381198197602734</v>
      </c>
      <c r="R92" s="530"/>
      <c r="S92" s="530" t="e">
        <f aca="false">S79/somme(S$71:S$80)</f>
        <v>#NAME?</v>
      </c>
      <c r="T92" s="530" t="e">
        <f aca="false">T79/somme(T$71:T$80)</f>
        <v>#NAME?</v>
      </c>
      <c r="U92" s="530" t="e">
        <f aca="false">U79/somme(U$71:U$80)</f>
        <v>#NAME?</v>
      </c>
      <c r="V92" s="531" t="e">
        <f aca="false">V79/somme(V$71:V$80)</f>
        <v>#NAME?</v>
      </c>
      <c r="W92" s="0"/>
      <c r="X92" s="0"/>
      <c r="Y92" s="0"/>
      <c r="Z92" s="10"/>
      <c r="AA92" s="0"/>
      <c r="AB92" s="0"/>
      <c r="AC92" s="0"/>
      <c r="AD92" s="0"/>
      <c r="AE92" s="0"/>
      <c r="AF92" s="0"/>
      <c r="AG92" s="0"/>
      <c r="AH92" s="0"/>
      <c r="AI92" s="0"/>
      <c r="AJ92" s="471"/>
      <c r="AK92" s="472" t="s">
        <v>492</v>
      </c>
      <c r="AL92" s="473" t="s">
        <v>494</v>
      </c>
      <c r="AM92" s="472" t="s">
        <v>492</v>
      </c>
      <c r="AN92" s="473" t="s">
        <v>494</v>
      </c>
      <c r="AO92" s="472" t="s">
        <v>492</v>
      </c>
      <c r="AP92" s="472" t="s">
        <v>494</v>
      </c>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75" hidden="false" customHeight="false" outlineLevel="0" collapsed="false">
      <c r="A93" s="0"/>
      <c r="B93" s="38" t="s">
        <v>594</v>
      </c>
      <c r="C93" s="530" t="n">
        <v>0</v>
      </c>
      <c r="D93" s="530"/>
      <c r="E93" s="530" t="n">
        <v>0.00174630244164263</v>
      </c>
      <c r="F93" s="530" t="n">
        <v>0.0018488749231311</v>
      </c>
      <c r="G93" s="530" t="n">
        <v>0.00186893230887569</v>
      </c>
      <c r="H93" s="531" t="n">
        <v>0.00188898969462029</v>
      </c>
      <c r="I93" s="529"/>
      <c r="J93" s="0"/>
      <c r="K93" s="0"/>
      <c r="L93" s="0"/>
      <c r="M93" s="0"/>
      <c r="N93" s="0"/>
      <c r="O93" s="0"/>
      <c r="P93" s="38" t="s">
        <v>594</v>
      </c>
      <c r="Q93" s="530" t="n">
        <v>0</v>
      </c>
      <c r="R93" s="530"/>
      <c r="S93" s="530" t="e">
        <f aca="false">S80/somme(S$71:S$80)</f>
        <v>#NAME?</v>
      </c>
      <c r="T93" s="530" t="e">
        <f aca="false">T80/somme(T$71:T$80)</f>
        <v>#NAME?</v>
      </c>
      <c r="U93" s="530" t="e">
        <f aca="false">U80/somme(U$71:U$80)</f>
        <v>#NAME?</v>
      </c>
      <c r="V93" s="531" t="e">
        <f aca="false">V80/somme(V$71:V$80)</f>
        <v>#NAME?</v>
      </c>
      <c r="W93" s="0"/>
      <c r="X93" s="0"/>
      <c r="Y93" s="0"/>
      <c r="Z93" s="10"/>
      <c r="AA93" s="0"/>
      <c r="AB93" s="0"/>
      <c r="AC93" s="0"/>
      <c r="AD93" s="0"/>
      <c r="AE93" s="0"/>
      <c r="AF93" s="0"/>
      <c r="AG93" s="0"/>
      <c r="AH93" s="0"/>
      <c r="AI93" s="0"/>
      <c r="AJ93" s="474" t="s">
        <v>135</v>
      </c>
      <c r="AK93" s="475"/>
      <c r="AL93" s="476"/>
      <c r="AM93" s="475" t="n">
        <v>0.34</v>
      </c>
      <c r="AN93" s="535" t="n">
        <v>0.76</v>
      </c>
      <c r="AO93" s="475"/>
      <c r="AP93" s="476"/>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5.75" hidden="false" customHeight="false" outlineLevel="0" collapsed="false">
      <c r="A94" s="0"/>
      <c r="B94" s="0"/>
      <c r="C94" s="0"/>
      <c r="D94" s="0"/>
      <c r="E94" s="0"/>
      <c r="F94" s="0"/>
      <c r="G94" s="0"/>
      <c r="H94" s="0"/>
      <c r="I94" s="0"/>
      <c r="J94" s="0"/>
      <c r="K94" s="0"/>
      <c r="L94" s="0"/>
      <c r="M94" s="0"/>
      <c r="N94" s="0"/>
      <c r="O94" s="0"/>
      <c r="P94" s="1" t="s">
        <v>36</v>
      </c>
      <c r="Q94" s="0"/>
      <c r="R94" s="0"/>
      <c r="S94" s="0"/>
      <c r="T94" s="0"/>
      <c r="U94" s="0"/>
      <c r="V94" s="0"/>
      <c r="W94" s="0"/>
      <c r="X94" s="0"/>
      <c r="Y94" s="0"/>
      <c r="Z94" s="0"/>
      <c r="AA94" s="0"/>
      <c r="AB94" s="0"/>
      <c r="AC94" s="0"/>
      <c r="AD94" s="0"/>
      <c r="AE94" s="0"/>
      <c r="AF94" s="0"/>
      <c r="AG94" s="0"/>
      <c r="AH94" s="0"/>
      <c r="AI94" s="0"/>
      <c r="AJ94" s="474" t="s">
        <v>498</v>
      </c>
      <c r="AK94" s="475"/>
      <c r="AL94" s="476"/>
      <c r="AM94" s="475" t="n">
        <v>0.04</v>
      </c>
      <c r="AN94" s="535" t="n">
        <v>0.1</v>
      </c>
      <c r="AO94" s="475"/>
      <c r="AP94" s="476"/>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5.75" hidden="false" customHeight="false" outlineLevel="0" collapsed="false">
      <c r="A95" s="0"/>
      <c r="B95" s="0"/>
      <c r="C95" s="0"/>
      <c r="D95" s="0"/>
      <c r="E95" s="0"/>
      <c r="F95" s="0"/>
      <c r="G95" s="0"/>
      <c r="H95" s="0"/>
      <c r="I95" s="0"/>
      <c r="J95" s="0"/>
      <c r="K95" s="0"/>
      <c r="L95" s="0"/>
      <c r="M95" s="0"/>
      <c r="N95" s="0"/>
      <c r="O95" s="0"/>
      <c r="P95" s="1"/>
      <c r="Q95" s="0"/>
      <c r="R95" s="0"/>
      <c r="S95" s="0"/>
      <c r="T95" s="0"/>
      <c r="U95" s="0"/>
      <c r="V95" s="0"/>
      <c r="W95" s="0"/>
      <c r="X95" s="0"/>
      <c r="Y95" s="0"/>
      <c r="Z95" s="0"/>
      <c r="AA95" s="0"/>
      <c r="AB95" s="0"/>
      <c r="AC95" s="0"/>
      <c r="AD95" s="0"/>
      <c r="AE95" s="0"/>
      <c r="AF95" s="0"/>
      <c r="AG95" s="0"/>
      <c r="AH95" s="0"/>
      <c r="AI95" s="0"/>
      <c r="AJ95" s="474" t="s">
        <v>499</v>
      </c>
      <c r="AK95" s="475"/>
      <c r="AL95" s="476"/>
      <c r="AM95" s="475" t="n">
        <v>0.5</v>
      </c>
      <c r="AN95" s="535" t="n">
        <v>0.04</v>
      </c>
      <c r="AO95" s="475"/>
      <c r="AP95" s="476"/>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1.75" hidden="false" customHeight="false" outlineLevel="0" collapsed="false">
      <c r="A96" s="463" t="s">
        <v>599</v>
      </c>
      <c r="B96" s="463"/>
      <c r="C96" s="463"/>
      <c r="D96" s="463"/>
      <c r="E96" s="463"/>
      <c r="F96" s="463"/>
      <c r="G96" s="463"/>
      <c r="H96" s="1"/>
      <c r="I96" s="1"/>
      <c r="J96" s="455"/>
      <c r="K96" s="1"/>
      <c r="L96" s="1"/>
      <c r="M96" s="462"/>
      <c r="N96" s="1"/>
      <c r="O96" s="463" t="s">
        <v>599</v>
      </c>
      <c r="P96" s="463"/>
      <c r="Q96" s="463"/>
      <c r="R96" s="463"/>
      <c r="S96" s="463"/>
      <c r="T96" s="463"/>
      <c r="U96" s="463"/>
      <c r="V96" s="1"/>
      <c r="W96" s="0"/>
      <c r="X96" s="0"/>
      <c r="Y96" s="0"/>
      <c r="Z96" s="0"/>
      <c r="AA96" s="0"/>
      <c r="AB96" s="0"/>
      <c r="AC96" s="0"/>
      <c r="AD96" s="0"/>
      <c r="AE96" s="0"/>
      <c r="AF96" s="0"/>
      <c r="AG96" s="1"/>
      <c r="AH96" s="1"/>
      <c r="AI96" s="1"/>
      <c r="AJ96" s="474" t="s">
        <v>501</v>
      </c>
      <c r="AK96" s="475"/>
      <c r="AL96" s="476"/>
      <c r="AM96" s="475" t="n">
        <v>0.01</v>
      </c>
      <c r="AN96" s="535" t="n">
        <v>0</v>
      </c>
      <c r="AO96" s="475"/>
      <c r="AP96" s="476"/>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5.75" hidden="false" customHeight="false" outlineLevel="0" collapsed="false">
      <c r="A97" s="1"/>
      <c r="B97" s="1"/>
      <c r="C97" s="1"/>
      <c r="D97" s="1"/>
      <c r="E97" s="1"/>
      <c r="F97" s="1"/>
      <c r="G97" s="1"/>
      <c r="H97" s="1"/>
      <c r="I97" s="1"/>
      <c r="J97" s="455"/>
      <c r="K97" s="1"/>
      <c r="L97" s="1"/>
      <c r="M97" s="462"/>
      <c r="N97" s="1"/>
      <c r="O97" s="1"/>
      <c r="P97" s="1"/>
      <c r="Q97" s="1"/>
      <c r="R97" s="1"/>
      <c r="S97" s="1"/>
      <c r="T97" s="1"/>
      <c r="U97" s="1"/>
      <c r="V97" s="1"/>
      <c r="W97" s="0"/>
      <c r="X97" s="0"/>
      <c r="Y97" s="0"/>
      <c r="Z97" s="0"/>
      <c r="AA97" s="0"/>
      <c r="AB97" s="0"/>
      <c r="AC97" s="0"/>
      <c r="AD97" s="0"/>
      <c r="AE97" s="0"/>
      <c r="AF97" s="0"/>
      <c r="AG97" s="1"/>
      <c r="AH97" s="1"/>
      <c r="AI97" s="1"/>
      <c r="AJ97" s="474" t="s">
        <v>504</v>
      </c>
      <c r="AK97" s="475"/>
      <c r="AL97" s="476"/>
      <c r="AM97" s="475" t="n">
        <v>0.1</v>
      </c>
      <c r="AN97" s="535" t="n">
        <v>0.02</v>
      </c>
      <c r="AO97" s="475"/>
      <c r="AP97" s="476"/>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s="5" customFormat="true" ht="15.75" hidden="false" customHeight="false" outlineLevel="0" collapsed="false">
      <c r="A98" s="1"/>
      <c r="B98" s="65" t="s">
        <v>600</v>
      </c>
      <c r="C98" s="66" t="n">
        <v>2010</v>
      </c>
      <c r="D98" s="66" t="n">
        <v>2015</v>
      </c>
      <c r="E98" s="66" t="n">
        <v>2020</v>
      </c>
      <c r="F98" s="66" t="n">
        <v>2025</v>
      </c>
      <c r="G98" s="67" t="n">
        <v>2030</v>
      </c>
      <c r="H98" s="67" t="n">
        <v>2035</v>
      </c>
      <c r="K98" s="1"/>
      <c r="L98" s="1"/>
      <c r="M98" s="462"/>
      <c r="N98" s="1"/>
      <c r="O98" s="1"/>
      <c r="P98" s="65" t="s">
        <v>600</v>
      </c>
      <c r="Q98" s="66" t="n">
        <v>2018</v>
      </c>
      <c r="R98" s="66" t="n">
        <v>2020</v>
      </c>
      <c r="S98" s="66" t="n">
        <v>2023</v>
      </c>
      <c r="T98" s="66" t="n">
        <v>2025</v>
      </c>
      <c r="U98" s="67" t="n">
        <v>2030</v>
      </c>
      <c r="V98" s="67" t="n">
        <v>2035</v>
      </c>
      <c r="AG98" s="1"/>
      <c r="AH98" s="1"/>
      <c r="AI98" s="1"/>
      <c r="AJ98" s="474" t="s">
        <v>506</v>
      </c>
      <c r="AK98" s="475"/>
      <c r="AL98" s="476"/>
      <c r="AM98" s="475" t="n">
        <v>0</v>
      </c>
      <c r="AN98" s="535" t="n">
        <v>0.08</v>
      </c>
      <c r="AO98" s="475"/>
      <c r="AP98" s="476"/>
      <c r="AV98" s="0"/>
      <c r="AW98" s="0"/>
      <c r="AX98" s="0"/>
      <c r="AY98" s="0"/>
      <c r="AZ98" s="0"/>
      <c r="BA98" s="0"/>
      <c r="BB98" s="0"/>
      <c r="BC98" s="0"/>
      <c r="BD98" s="0"/>
      <c r="BE98" s="0"/>
      <c r="BF98" s="0"/>
      <c r="BG98" s="0"/>
      <c r="BH98" s="0"/>
    </row>
    <row r="99" customFormat="false" ht="15.75" hidden="false" customHeight="false" outlineLevel="0" collapsed="false">
      <c r="A99" s="1"/>
      <c r="B99" s="69" t="s">
        <v>601</v>
      </c>
      <c r="C99" s="536" t="n">
        <v>57.0872585838045</v>
      </c>
      <c r="D99" s="536" t="n">
        <v>70.1700206922957</v>
      </c>
      <c r="E99" s="536" t="n">
        <v>93.4173221194722</v>
      </c>
      <c r="F99" s="536" t="n">
        <v>117.042949650606</v>
      </c>
      <c r="G99" s="536" t="n">
        <v>140.66857718174</v>
      </c>
      <c r="H99" s="537" t="n">
        <v>165.93492135038</v>
      </c>
      <c r="I99" s="0"/>
      <c r="J99" s="0"/>
      <c r="K99" s="1"/>
      <c r="L99" s="1"/>
      <c r="M99" s="462"/>
      <c r="N99" s="1"/>
      <c r="O99" s="1"/>
      <c r="P99" s="69" t="s">
        <v>601</v>
      </c>
      <c r="Q99" s="536" t="n">
        <f aca="false">'Mix énergétique'!E35</f>
        <v>157.657342657343</v>
      </c>
      <c r="R99" s="536" t="n">
        <f aca="false">'Mix énergétique'!F35</f>
        <v>189.188811188811</v>
      </c>
      <c r="S99" s="536" t="n">
        <f aca="false">'Mix énergétique'!G35</f>
        <v>236.486013986014</v>
      </c>
      <c r="T99" s="536" t="n">
        <f aca="false">'Mix énergétique'!H35</f>
        <v>275.837286713287</v>
      </c>
      <c r="U99" s="536" t="n">
        <f aca="false">'Mix énergétique'!I35</f>
        <v>405.295469996164</v>
      </c>
      <c r="V99" s="537" t="n">
        <f aca="false">'Mix énergétique'!J35</f>
        <v>595.512013465216</v>
      </c>
      <c r="AG99" s="1"/>
      <c r="AH99" s="1"/>
      <c r="AI99" s="1"/>
      <c r="AJ99" s="474" t="s">
        <v>509</v>
      </c>
      <c r="AK99" s="475"/>
      <c r="AL99" s="476"/>
      <c r="AM99" s="475" t="n">
        <v>0.01</v>
      </c>
      <c r="AN99" s="535" t="n">
        <v>0</v>
      </c>
      <c r="AO99" s="475"/>
      <c r="AP99" s="476"/>
      <c r="AQ99" s="0"/>
      <c r="AR99" s="0"/>
      <c r="AS99" s="0"/>
      <c r="AT99" s="0"/>
      <c r="AU99" s="0"/>
      <c r="AV99" s="0"/>
      <c r="AW99" s="0"/>
      <c r="AX99" s="0"/>
      <c r="AY99" s="0"/>
      <c r="AZ99" s="0"/>
      <c r="BA99" s="0"/>
      <c r="BB99" s="0"/>
      <c r="BC99" s="0"/>
      <c r="BD99" s="0"/>
      <c r="BE99" s="0"/>
      <c r="BF99" s="0"/>
      <c r="BG99" s="0"/>
      <c r="BH99" s="0"/>
    </row>
    <row r="100" customFormat="false" ht="15.75" hidden="false" customHeight="false" outlineLevel="0" collapsed="false">
      <c r="A100" s="0"/>
      <c r="B100" s="0"/>
      <c r="C100" s="0"/>
      <c r="D100" s="0"/>
      <c r="E100" s="0"/>
      <c r="F100" s="0"/>
      <c r="G100" s="0"/>
      <c r="H100" s="0"/>
      <c r="I100" s="0"/>
      <c r="J100" s="0"/>
      <c r="K100" s="0"/>
      <c r="L100" s="0"/>
      <c r="M100" s="0"/>
      <c r="N100" s="0"/>
      <c r="O100" s="0"/>
      <c r="P100" s="1" t="s">
        <v>602</v>
      </c>
      <c r="Q100" s="0"/>
      <c r="R100" s="0"/>
      <c r="S100" s="0"/>
      <c r="T100" s="0"/>
      <c r="U100" s="0"/>
      <c r="V100" s="0"/>
      <c r="AG100" s="0"/>
      <c r="AH100" s="0"/>
      <c r="AI100" s="0"/>
      <c r="AJ100" s="474" t="s">
        <v>250</v>
      </c>
      <c r="AK100" s="481"/>
      <c r="AL100" s="482"/>
      <c r="AM100" s="481" t="n">
        <v>1</v>
      </c>
      <c r="AN100" s="538" t="n">
        <v>1</v>
      </c>
      <c r="AO100" s="481"/>
      <c r="AP100" s="482"/>
      <c r="AQ100" s="0"/>
      <c r="AR100" s="0"/>
      <c r="AS100" s="0"/>
      <c r="AT100" s="0"/>
      <c r="AU100" s="0"/>
      <c r="AV100" s="0"/>
      <c r="AW100" s="0"/>
      <c r="AX100" s="0"/>
      <c r="AY100" s="0"/>
      <c r="AZ100" s="0"/>
      <c r="BA100" s="0"/>
      <c r="BB100" s="0"/>
      <c r="BC100" s="0"/>
      <c r="BD100" s="0"/>
      <c r="BE100" s="0"/>
      <c r="BF100" s="0"/>
      <c r="BG100" s="0"/>
      <c r="BH100" s="0"/>
    </row>
    <row r="101" customFormat="false" ht="15" hidden="false" customHeight="false" outlineLevel="0" collapsed="false">
      <c r="A101" s="0"/>
      <c r="B101" s="0"/>
      <c r="C101" s="0"/>
      <c r="D101" s="0"/>
      <c r="E101" s="0"/>
      <c r="F101" s="0"/>
      <c r="G101" s="0"/>
      <c r="H101" s="0"/>
      <c r="I101" s="0"/>
      <c r="J101" s="0"/>
      <c r="K101" s="0"/>
      <c r="L101" s="0"/>
      <c r="M101" s="0"/>
      <c r="N101" s="0"/>
      <c r="O101" s="0"/>
      <c r="P101" s="0"/>
      <c r="Q101" s="0"/>
      <c r="R101" s="0"/>
      <c r="S101" s="0"/>
      <c r="T101" s="0"/>
      <c r="U101" s="0"/>
      <c r="V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row>
    <row r="102" customFormat="false" ht="21" hidden="false" customHeight="false" outlineLevel="0" collapsed="false">
      <c r="A102" s="463" t="s">
        <v>603</v>
      </c>
      <c r="B102" s="463"/>
      <c r="C102" s="463"/>
      <c r="D102" s="463"/>
      <c r="E102" s="463"/>
      <c r="F102" s="463"/>
      <c r="G102" s="463"/>
      <c r="H102" s="1"/>
      <c r="I102" s="1"/>
      <c r="J102" s="455"/>
      <c r="K102" s="1"/>
      <c r="L102" s="1"/>
      <c r="M102" s="462"/>
      <c r="N102" s="1"/>
      <c r="O102" s="463" t="s">
        <v>603</v>
      </c>
      <c r="P102" s="463"/>
      <c r="Q102" s="463"/>
      <c r="R102" s="463"/>
      <c r="S102" s="463"/>
      <c r="T102" s="463"/>
      <c r="U102" s="463"/>
      <c r="V102" s="1"/>
      <c r="AG102" s="1"/>
      <c r="AH102" s="1"/>
      <c r="AI102" s="1"/>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row>
    <row r="103" customFormat="false" ht="15.75" hidden="false" customHeight="false" outlineLevel="0" collapsed="false">
      <c r="A103" s="1"/>
      <c r="B103" s="1"/>
      <c r="C103" s="1"/>
      <c r="D103" s="1"/>
      <c r="E103" s="1"/>
      <c r="F103" s="1"/>
      <c r="G103" s="1"/>
      <c r="H103" s="1"/>
      <c r="I103" s="1"/>
      <c r="J103" s="455"/>
      <c r="K103" s="1"/>
      <c r="L103" s="1"/>
      <c r="M103" s="462"/>
      <c r="N103" s="1"/>
      <c r="O103" s="1"/>
      <c r="P103" s="1"/>
      <c r="Q103" s="1"/>
      <c r="R103" s="1"/>
      <c r="S103" s="1"/>
      <c r="T103" s="1"/>
      <c r="U103" s="1"/>
      <c r="V103" s="1"/>
      <c r="AG103" s="1"/>
      <c r="AH103" s="1"/>
      <c r="AI103" s="1"/>
      <c r="AJ103" s="10" t="s">
        <v>604</v>
      </c>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row>
    <row r="104" customFormat="false" ht="21.75" hidden="false" customHeight="false" outlineLevel="0" collapsed="false">
      <c r="A104" s="1"/>
      <c r="B104" s="463" t="s">
        <v>605</v>
      </c>
      <c r="C104" s="463"/>
      <c r="D104" s="463"/>
      <c r="E104" s="463"/>
      <c r="F104" s="463"/>
      <c r="G104" s="463"/>
      <c r="H104" s="1"/>
      <c r="I104" s="1"/>
      <c r="J104" s="455"/>
      <c r="K104" s="1"/>
      <c r="L104" s="1"/>
      <c r="M104" s="462"/>
      <c r="N104" s="1"/>
      <c r="O104" s="1"/>
      <c r="P104" s="463" t="s">
        <v>605</v>
      </c>
      <c r="Q104" s="463"/>
      <c r="R104" s="463"/>
      <c r="S104" s="463"/>
      <c r="T104" s="463"/>
      <c r="U104" s="463"/>
      <c r="V104" s="1"/>
      <c r="AG104" s="1"/>
      <c r="AH104" s="1"/>
      <c r="AI104" s="1"/>
      <c r="AJ104" s="470"/>
      <c r="AK104" s="471" t="s">
        <v>598</v>
      </c>
      <c r="AL104" s="471"/>
      <c r="AM104" s="471" t="s">
        <v>490</v>
      </c>
      <c r="AN104" s="471"/>
      <c r="AO104" s="471" t="s">
        <v>491</v>
      </c>
      <c r="AP104" s="471"/>
      <c r="AQ104" s="0"/>
      <c r="AR104" s="0"/>
      <c r="AS104" s="0"/>
      <c r="AT104" s="0"/>
      <c r="AU104" s="0"/>
      <c r="AV104" s="0"/>
      <c r="AW104" s="0"/>
      <c r="AX104" s="0"/>
      <c r="AY104" s="0"/>
      <c r="AZ104" s="0"/>
      <c r="BA104" s="0"/>
      <c r="BB104" s="0"/>
      <c r="BC104" s="0"/>
      <c r="BD104" s="0"/>
      <c r="BE104" s="0"/>
      <c r="BF104" s="0"/>
      <c r="BG104" s="0"/>
      <c r="BH104" s="0"/>
    </row>
    <row r="105" customFormat="false" ht="15.75" hidden="false" customHeight="false" outlineLevel="0" collapsed="false">
      <c r="A105" s="1"/>
      <c r="B105" s="514"/>
      <c r="C105" s="465" t="n">
        <v>2010</v>
      </c>
      <c r="D105" s="465" t="n">
        <v>2020</v>
      </c>
      <c r="E105" s="465" t="n">
        <v>2025</v>
      </c>
      <c r="F105" s="465" t="n">
        <v>2030</v>
      </c>
      <c r="G105" s="466" t="n">
        <v>2035</v>
      </c>
      <c r="H105" s="1"/>
      <c r="I105" s="1"/>
      <c r="J105" s="455"/>
      <c r="K105" s="1"/>
      <c r="L105" s="1"/>
      <c r="M105" s="462"/>
      <c r="N105" s="1"/>
      <c r="O105" s="1"/>
      <c r="P105" s="514"/>
      <c r="Q105" s="465" t="n">
        <v>2010</v>
      </c>
      <c r="R105" s="465" t="n">
        <v>2020</v>
      </c>
      <c r="S105" s="465" t="n">
        <v>2025</v>
      </c>
      <c r="T105" s="465" t="n">
        <v>2030</v>
      </c>
      <c r="U105" s="466" t="n">
        <v>2035</v>
      </c>
      <c r="V105" s="1"/>
      <c r="AG105" s="1"/>
      <c r="AH105" s="1"/>
      <c r="AI105" s="1"/>
      <c r="AJ105" s="471"/>
      <c r="AK105" s="539" t="s">
        <v>492</v>
      </c>
      <c r="AL105" s="540" t="s">
        <v>494</v>
      </c>
      <c r="AM105" s="539" t="s">
        <v>492</v>
      </c>
      <c r="AN105" s="540" t="s">
        <v>494</v>
      </c>
      <c r="AO105" s="539" t="s">
        <v>492</v>
      </c>
      <c r="AP105" s="539" t="s">
        <v>494</v>
      </c>
      <c r="AQ105" s="0"/>
      <c r="AR105" s="0"/>
      <c r="AS105" s="0"/>
      <c r="AT105" s="0"/>
      <c r="AU105" s="0"/>
      <c r="AV105" s="0"/>
      <c r="AW105" s="0"/>
      <c r="AX105" s="0"/>
      <c r="AY105" s="0"/>
      <c r="AZ105" s="0"/>
      <c r="BA105" s="0"/>
      <c r="BB105" s="0"/>
      <c r="BC105" s="0"/>
      <c r="BD105" s="0"/>
      <c r="BE105" s="0"/>
      <c r="BF105" s="0"/>
      <c r="BG105" s="0"/>
      <c r="BH105" s="0"/>
    </row>
    <row r="106" customFormat="false" ht="15.75" hidden="false" customHeight="true" outlineLevel="0" collapsed="false">
      <c r="A106" s="1"/>
      <c r="B106" s="541" t="s">
        <v>606</v>
      </c>
      <c r="C106" s="542" t="n">
        <v>361.721530689735</v>
      </c>
      <c r="D106" s="542" t="n">
        <v>311.415887992387</v>
      </c>
      <c r="E106" s="542" t="n">
        <v>283.164954254361</v>
      </c>
      <c r="F106" s="542" t="n">
        <v>255.383342733597</v>
      </c>
      <c r="G106" s="543" t="n">
        <v>233.312576815262</v>
      </c>
      <c r="H106" s="1"/>
      <c r="I106" s="1"/>
      <c r="J106" s="455"/>
      <c r="K106" s="1"/>
      <c r="L106" s="1"/>
      <c r="M106" s="462"/>
      <c r="N106" s="1"/>
      <c r="O106" s="1"/>
      <c r="P106" s="541" t="s">
        <v>606</v>
      </c>
      <c r="Q106" s="542" t="n">
        <v>361.721530689735</v>
      </c>
      <c r="R106" s="542" t="n">
        <v>311.415887992387</v>
      </c>
      <c r="S106" s="542" t="n">
        <v>283.164954254361</v>
      </c>
      <c r="T106" s="542" t="n">
        <v>255.383342733597</v>
      </c>
      <c r="U106" s="543" t="n">
        <v>233.312576815262</v>
      </c>
      <c r="V106" s="1"/>
      <c r="AG106" s="1"/>
      <c r="AH106" s="1"/>
      <c r="AI106" s="1"/>
      <c r="AJ106" s="544" t="s">
        <v>607</v>
      </c>
      <c r="AK106" s="545"/>
      <c r="AL106" s="546"/>
      <c r="AM106" s="545"/>
      <c r="AN106" s="547"/>
      <c r="AO106" s="546"/>
      <c r="AP106" s="547"/>
      <c r="AQ106" s="0"/>
      <c r="AR106" s="0"/>
      <c r="AS106" s="0"/>
      <c r="AT106" s="0"/>
      <c r="AU106" s="0"/>
      <c r="AV106" s="0"/>
      <c r="AW106" s="0"/>
      <c r="AX106" s="0"/>
      <c r="AY106" s="0"/>
      <c r="AZ106" s="0"/>
      <c r="BA106" s="0"/>
      <c r="BB106" s="0"/>
      <c r="BC106" s="0"/>
      <c r="BD106" s="0"/>
      <c r="BE106" s="0"/>
      <c r="BF106" s="0"/>
      <c r="BG106" s="0"/>
      <c r="BH106" s="0"/>
    </row>
    <row r="107" customFormat="false" ht="15.75" hidden="false" customHeight="false" outlineLevel="0" collapsed="false">
      <c r="A107" s="1"/>
      <c r="B107" s="1"/>
      <c r="C107" s="1"/>
      <c r="D107" s="1"/>
      <c r="E107" s="1"/>
      <c r="F107" s="1"/>
      <c r="G107" s="1"/>
      <c r="H107" s="1"/>
      <c r="I107" s="1"/>
      <c r="J107" s="455"/>
      <c r="K107" s="1"/>
      <c r="L107" s="1"/>
      <c r="M107" s="462"/>
      <c r="N107" s="1"/>
      <c r="O107" s="1"/>
      <c r="P107" s="1" t="s">
        <v>254</v>
      </c>
      <c r="Q107" s="1"/>
      <c r="R107" s="1"/>
      <c r="S107" s="1"/>
      <c r="T107" s="1"/>
      <c r="U107" s="1"/>
      <c r="V107" s="1"/>
      <c r="AG107" s="1"/>
      <c r="AH107" s="1"/>
      <c r="AI107" s="1"/>
      <c r="AJ107" s="544" t="s">
        <v>608</v>
      </c>
      <c r="AK107" s="545"/>
      <c r="AL107" s="546"/>
      <c r="AM107" s="545"/>
      <c r="AN107" s="547"/>
      <c r="AO107" s="546"/>
      <c r="AP107" s="547"/>
      <c r="AQ107" s="0"/>
      <c r="AR107" s="0"/>
      <c r="AS107" s="0"/>
      <c r="AT107" s="0"/>
      <c r="AU107" s="0"/>
      <c r="AV107" s="0"/>
      <c r="AW107" s="0"/>
      <c r="AX107" s="0"/>
      <c r="AY107" s="0"/>
      <c r="AZ107" s="0"/>
      <c r="BA107" s="0"/>
      <c r="BB107" s="0"/>
      <c r="BC107" s="0"/>
      <c r="BD107" s="0"/>
      <c r="BE107" s="0"/>
      <c r="BF107" s="0"/>
      <c r="BG107" s="0"/>
      <c r="BH107" s="0"/>
    </row>
    <row r="108" customFormat="false" ht="15" hidden="false" customHeight="false" outlineLevel="0" collapsed="false">
      <c r="A108" s="1"/>
      <c r="B108" s="1"/>
      <c r="C108" s="1"/>
      <c r="D108" s="1"/>
      <c r="E108" s="1"/>
      <c r="F108" s="1"/>
      <c r="G108" s="1"/>
      <c r="H108" s="1"/>
      <c r="I108" s="1"/>
      <c r="J108" s="455"/>
      <c r="K108" s="1"/>
      <c r="L108" s="1"/>
      <c r="M108" s="462"/>
      <c r="N108" s="1"/>
      <c r="O108" s="1"/>
      <c r="P108" s="1"/>
      <c r="Q108" s="1"/>
      <c r="R108" s="1"/>
      <c r="S108" s="1"/>
      <c r="T108" s="1"/>
      <c r="U108" s="1"/>
      <c r="V108" s="1"/>
      <c r="AG108" s="1"/>
      <c r="AH108" s="1"/>
      <c r="AI108" s="1"/>
      <c r="AJ108" s="544" t="s">
        <v>609</v>
      </c>
      <c r="AK108" s="545"/>
      <c r="AL108" s="546"/>
      <c r="AM108" s="545"/>
      <c r="AN108" s="547"/>
      <c r="AO108" s="546"/>
      <c r="AP108" s="547"/>
      <c r="AQ108" s="0"/>
      <c r="AR108" s="0"/>
      <c r="AS108" s="0"/>
      <c r="AT108" s="0"/>
      <c r="AU108" s="0"/>
      <c r="AV108" s="0"/>
      <c r="AW108" s="0"/>
      <c r="AX108" s="0"/>
      <c r="AY108" s="0"/>
      <c r="AZ108" s="0"/>
      <c r="BA108" s="0"/>
      <c r="BB108" s="0"/>
      <c r="BC108" s="0"/>
      <c r="BD108" s="0"/>
      <c r="BE108" s="0"/>
      <c r="BF108" s="0"/>
      <c r="BG108" s="0"/>
      <c r="BH108" s="0"/>
    </row>
    <row r="109" customFormat="false" ht="21.75" hidden="false" customHeight="false" outlineLevel="0" collapsed="false">
      <c r="A109" s="1"/>
      <c r="B109" s="463" t="s">
        <v>610</v>
      </c>
      <c r="C109" s="463"/>
      <c r="D109" s="463"/>
      <c r="E109" s="463"/>
      <c r="F109" s="463"/>
      <c r="G109" s="463"/>
      <c r="H109" s="1"/>
      <c r="I109" s="1"/>
      <c r="J109" s="455"/>
      <c r="K109" s="1"/>
      <c r="L109" s="1"/>
      <c r="M109" s="462"/>
      <c r="N109" s="1"/>
      <c r="O109" s="1"/>
      <c r="P109" s="463" t="s">
        <v>611</v>
      </c>
      <c r="Q109" s="463"/>
      <c r="R109" s="463"/>
      <c r="S109" s="463"/>
      <c r="T109" s="463"/>
      <c r="U109" s="463"/>
      <c r="V109" s="1"/>
      <c r="AG109" s="1"/>
      <c r="AH109" s="1"/>
      <c r="AI109" s="1"/>
      <c r="AJ109" s="345"/>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row>
    <row r="110" customFormat="false" ht="15.75" hidden="false" customHeight="false" outlineLevel="0" collapsed="false">
      <c r="A110" s="1"/>
      <c r="B110" s="464" t="s">
        <v>612</v>
      </c>
      <c r="C110" s="548" t="n">
        <v>2010</v>
      </c>
      <c r="D110" s="548" t="n">
        <v>2020</v>
      </c>
      <c r="E110" s="548" t="n">
        <v>2025</v>
      </c>
      <c r="F110" s="548" t="n">
        <v>2030</v>
      </c>
      <c r="G110" s="549" t="n">
        <v>2035</v>
      </c>
      <c r="H110" s="1"/>
      <c r="I110" s="1"/>
      <c r="J110" s="455"/>
      <c r="K110" s="1"/>
      <c r="L110" s="1"/>
      <c r="M110" s="462"/>
      <c r="N110" s="1"/>
      <c r="O110" s="1"/>
      <c r="P110" s="464" t="s">
        <v>612</v>
      </c>
      <c r="Q110" s="548" t="n">
        <v>2010</v>
      </c>
      <c r="R110" s="548" t="n">
        <v>2020</v>
      </c>
      <c r="S110" s="548" t="n">
        <v>2025</v>
      </c>
      <c r="T110" s="548" t="n">
        <v>2030</v>
      </c>
      <c r="U110" s="549" t="n">
        <v>2035</v>
      </c>
      <c r="AG110" s="1"/>
      <c r="AH110" s="1"/>
      <c r="AI110" s="1"/>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row>
    <row r="111" customFormat="false" ht="15.75" hidden="false" customHeight="false" outlineLevel="0" collapsed="false">
      <c r="A111" s="1"/>
      <c r="B111" s="550" t="s">
        <v>613</v>
      </c>
      <c r="C111" s="551" t="n">
        <v>1</v>
      </c>
      <c r="D111" s="552" t="n">
        <v>0.84</v>
      </c>
      <c r="E111" s="552" t="n">
        <v>0.76</v>
      </c>
      <c r="F111" s="552" t="n">
        <v>0.69</v>
      </c>
      <c r="G111" s="553" t="n">
        <v>0.59</v>
      </c>
      <c r="H111" s="1"/>
      <c r="I111" s="1"/>
      <c r="J111" s="455"/>
      <c r="K111" s="1"/>
      <c r="L111" s="1"/>
      <c r="M111" s="462"/>
      <c r="N111" s="1"/>
      <c r="O111" s="1"/>
      <c r="P111" s="550" t="s">
        <v>613</v>
      </c>
      <c r="Q111" s="551" t="n">
        <v>1</v>
      </c>
      <c r="R111" s="552" t="n">
        <v>0.84</v>
      </c>
      <c r="S111" s="552" t="n">
        <v>0.76</v>
      </c>
      <c r="T111" s="552" t="n">
        <v>0.69</v>
      </c>
      <c r="U111" s="553" t="n">
        <v>0.59</v>
      </c>
      <c r="AG111" s="1"/>
      <c r="AH111" s="1"/>
      <c r="AI111" s="1"/>
      <c r="AJ111" s="1"/>
      <c r="AK111" s="1"/>
      <c r="AL111" s="1"/>
      <c r="AM111" s="1"/>
      <c r="AN111" s="1"/>
      <c r="AO111" s="1"/>
      <c r="AP111" s="1"/>
      <c r="AQ111" s="1"/>
      <c r="AR111" s="1"/>
      <c r="AS111" s="1"/>
      <c r="AT111" s="1"/>
      <c r="AU111" s="1"/>
      <c r="AV111" s="0"/>
      <c r="AW111" s="0"/>
      <c r="AX111" s="0"/>
      <c r="AY111" s="0"/>
      <c r="AZ111" s="0"/>
      <c r="BA111" s="0"/>
      <c r="BB111" s="0"/>
      <c r="BC111" s="0"/>
      <c r="BD111" s="0"/>
      <c r="BE111" s="0"/>
      <c r="BF111" s="0"/>
      <c r="BG111" s="0"/>
      <c r="BH111" s="0"/>
    </row>
    <row r="112" customFormat="false" ht="15.75" hidden="false" customHeight="false" outlineLevel="0" collapsed="false">
      <c r="A112" s="1"/>
      <c r="B112" s="550" t="s">
        <v>614</v>
      </c>
      <c r="C112" s="551" t="n">
        <v>1</v>
      </c>
      <c r="D112" s="552" t="n">
        <v>0.68</v>
      </c>
      <c r="E112" s="552" t="n">
        <v>0.55</v>
      </c>
      <c r="F112" s="552" t="n">
        <v>0.41</v>
      </c>
      <c r="G112" s="553" t="n">
        <v>0.3</v>
      </c>
      <c r="H112" s="1"/>
      <c r="I112" s="1"/>
      <c r="J112" s="455"/>
      <c r="K112" s="1"/>
      <c r="L112" s="1"/>
      <c r="M112" s="462"/>
      <c r="N112" s="1"/>
      <c r="O112" s="1"/>
      <c r="P112" s="550" t="s">
        <v>614</v>
      </c>
      <c r="Q112" s="551" t="n">
        <v>1</v>
      </c>
      <c r="R112" s="552" t="n">
        <v>0.68</v>
      </c>
      <c r="S112" s="552" t="n">
        <v>0.55</v>
      </c>
      <c r="T112" s="552" t="n">
        <v>0.41</v>
      </c>
      <c r="U112" s="553" t="n">
        <v>0.3</v>
      </c>
      <c r="AG112" s="1"/>
      <c r="AH112" s="1"/>
      <c r="AI112" s="1"/>
      <c r="AJ112" s="477" t="s">
        <v>615</v>
      </c>
      <c r="AK112" s="1"/>
      <c r="AL112" s="1"/>
      <c r="AM112" s="1"/>
      <c r="AN112" s="1"/>
      <c r="AO112" s="1"/>
      <c r="AP112" s="1"/>
      <c r="AQ112" s="1"/>
      <c r="AR112" s="1"/>
      <c r="AS112" s="1"/>
      <c r="AT112" s="1"/>
      <c r="AU112" s="1"/>
      <c r="AV112" s="0"/>
      <c r="AW112" s="0"/>
      <c r="AX112" s="0"/>
      <c r="AY112" s="0"/>
      <c r="AZ112" s="0"/>
      <c r="BA112" s="0"/>
      <c r="BB112" s="0"/>
      <c r="BC112" s="0"/>
      <c r="BD112" s="0"/>
      <c r="BE112" s="0"/>
      <c r="BF112" s="0"/>
      <c r="BG112" s="0"/>
      <c r="BH112" s="0"/>
    </row>
    <row r="113" customFormat="false" ht="15.75" hidden="false" customHeight="false" outlineLevel="0" collapsed="false">
      <c r="A113" s="1"/>
      <c r="B113" s="550" t="s">
        <v>616</v>
      </c>
      <c r="C113" s="551" t="n">
        <v>1</v>
      </c>
      <c r="D113" s="552" t="n">
        <v>0.81</v>
      </c>
      <c r="E113" s="552" t="n">
        <v>0.73</v>
      </c>
      <c r="F113" s="552" t="n">
        <v>0.65</v>
      </c>
      <c r="G113" s="553" t="n">
        <v>0.56</v>
      </c>
      <c r="H113" s="1"/>
      <c r="I113" s="1"/>
      <c r="J113" s="455"/>
      <c r="K113" s="1"/>
      <c r="L113" s="1"/>
      <c r="M113" s="462"/>
      <c r="N113" s="1"/>
      <c r="O113" s="1"/>
      <c r="P113" s="550" t="s">
        <v>616</v>
      </c>
      <c r="Q113" s="551" t="n">
        <v>1</v>
      </c>
      <c r="R113" s="552" t="n">
        <v>0.81</v>
      </c>
      <c r="S113" s="552" t="n">
        <v>0.73</v>
      </c>
      <c r="T113" s="552" t="n">
        <v>0.65</v>
      </c>
      <c r="U113" s="553" t="n">
        <v>0.56</v>
      </c>
      <c r="AG113" s="1"/>
      <c r="AH113" s="1"/>
      <c r="AI113" s="1"/>
      <c r="AJ113" s="1"/>
      <c r="AK113" s="1"/>
      <c r="AL113" s="1"/>
      <c r="AM113" s="1"/>
      <c r="AN113" s="1"/>
      <c r="AO113" s="1"/>
      <c r="AP113" s="1"/>
      <c r="AQ113" s="1"/>
      <c r="AR113" s="1"/>
      <c r="AS113" s="1"/>
      <c r="AT113" s="1"/>
      <c r="AU113" s="1"/>
      <c r="AV113" s="0"/>
      <c r="AW113" s="0"/>
      <c r="AX113" s="0"/>
      <c r="AY113" s="0"/>
      <c r="AZ113" s="0"/>
      <c r="BA113" s="0"/>
      <c r="BB113" s="0"/>
      <c r="BC113" s="0"/>
      <c r="BD113" s="0"/>
      <c r="BE113" s="0"/>
      <c r="BF113" s="0"/>
      <c r="BG113" s="0"/>
      <c r="BH113" s="0"/>
    </row>
    <row r="114" customFormat="false" ht="15.75" hidden="false" customHeight="false" outlineLevel="0" collapsed="false">
      <c r="A114" s="1"/>
      <c r="B114" s="550" t="s">
        <v>617</v>
      </c>
      <c r="C114" s="551" t="n">
        <v>1</v>
      </c>
      <c r="D114" s="552" t="n">
        <v>0.83</v>
      </c>
      <c r="E114" s="552" t="n">
        <v>0.65</v>
      </c>
      <c r="F114" s="552" t="n">
        <v>0.47</v>
      </c>
      <c r="G114" s="553" t="n">
        <v>0.29</v>
      </c>
      <c r="H114" s="1"/>
      <c r="I114" s="1"/>
      <c r="J114" s="455"/>
      <c r="K114" s="1"/>
      <c r="L114" s="1"/>
      <c r="M114" s="462"/>
      <c r="N114" s="1"/>
      <c r="O114" s="1"/>
      <c r="P114" s="550" t="s">
        <v>617</v>
      </c>
      <c r="Q114" s="551" t="n">
        <v>1</v>
      </c>
      <c r="R114" s="552" t="n">
        <v>0.83</v>
      </c>
      <c r="S114" s="552" t="n">
        <v>0.65</v>
      </c>
      <c r="T114" s="552" t="n">
        <v>0.47</v>
      </c>
      <c r="U114" s="553" t="n">
        <v>0.29</v>
      </c>
      <c r="AG114" s="1"/>
      <c r="AH114" s="1"/>
      <c r="AI114" s="1"/>
      <c r="AJ114" s="401" t="s">
        <v>618</v>
      </c>
      <c r="AK114" s="1"/>
      <c r="AL114" s="1"/>
      <c r="AM114" s="1"/>
      <c r="AN114" s="1"/>
      <c r="AO114" s="401" t="s">
        <v>619</v>
      </c>
      <c r="AP114" s="1"/>
      <c r="AQ114" s="1"/>
      <c r="AR114" s="1"/>
      <c r="AS114" s="1"/>
      <c r="AT114" s="1"/>
      <c r="AU114" s="1"/>
      <c r="AV114" s="0"/>
      <c r="AW114" s="0"/>
      <c r="AX114" s="0"/>
      <c r="AY114" s="0"/>
      <c r="AZ114" s="0"/>
      <c r="BA114" s="0"/>
      <c r="BB114" s="0"/>
      <c r="BC114" s="0"/>
      <c r="BD114" s="0"/>
      <c r="BE114" s="0"/>
      <c r="BF114" s="0"/>
      <c r="BG114" s="0"/>
      <c r="BH114" s="0"/>
    </row>
    <row r="115" customFormat="false" ht="15.75" hidden="false" customHeight="false" outlineLevel="0" collapsed="false">
      <c r="A115" s="1"/>
      <c r="B115" s="550" t="s">
        <v>620</v>
      </c>
      <c r="C115" s="551" t="n">
        <v>1</v>
      </c>
      <c r="D115" s="552" t="n">
        <v>0.8</v>
      </c>
      <c r="E115" s="552" t="n">
        <v>0.73</v>
      </c>
      <c r="F115" s="552" t="n">
        <v>0.66</v>
      </c>
      <c r="G115" s="553" t="n">
        <v>0.59</v>
      </c>
      <c r="H115" s="1"/>
      <c r="I115" s="1"/>
      <c r="J115" s="455"/>
      <c r="K115" s="1"/>
      <c r="L115" s="1"/>
      <c r="M115" s="462"/>
      <c r="N115" s="1"/>
      <c r="O115" s="1"/>
      <c r="P115" s="550" t="s">
        <v>620</v>
      </c>
      <c r="Q115" s="551" t="n">
        <v>1</v>
      </c>
      <c r="R115" s="552" t="n">
        <v>0.8</v>
      </c>
      <c r="S115" s="552" t="n">
        <v>0.73</v>
      </c>
      <c r="T115" s="552" t="n">
        <v>0.66</v>
      </c>
      <c r="U115" s="553" t="n">
        <v>0.59</v>
      </c>
      <c r="AG115" s="1"/>
      <c r="AH115" s="1"/>
      <c r="AI115" s="1"/>
      <c r="AJ115" s="1"/>
      <c r="AK115" s="0"/>
      <c r="AL115" s="500" t="s">
        <v>492</v>
      </c>
      <c r="AM115" s="500" t="s">
        <v>494</v>
      </c>
      <c r="AN115" s="1"/>
      <c r="AO115" s="1"/>
      <c r="AP115" s="0"/>
      <c r="AQ115" s="500" t="s">
        <v>492</v>
      </c>
      <c r="AR115" s="500" t="s">
        <v>494</v>
      </c>
      <c r="AS115" s="0"/>
      <c r="AT115" s="0"/>
      <c r="AU115" s="0"/>
      <c r="AV115" s="0"/>
      <c r="AW115" s="0"/>
      <c r="AX115" s="0"/>
      <c r="AY115" s="0"/>
      <c r="AZ115" s="0"/>
      <c r="BA115" s="0"/>
      <c r="BB115" s="0"/>
      <c r="BC115" s="0"/>
      <c r="BD115" s="0"/>
      <c r="BE115" s="0"/>
      <c r="BF115" s="0"/>
      <c r="BG115" s="0"/>
      <c r="BH115" s="0"/>
    </row>
    <row r="116" customFormat="false" ht="15.75" hidden="false" customHeight="true" outlineLevel="0" collapsed="false">
      <c r="A116" s="1"/>
      <c r="B116" s="550" t="s">
        <v>621</v>
      </c>
      <c r="C116" s="551" t="n">
        <v>1</v>
      </c>
      <c r="D116" s="552" t="n">
        <v>0.75</v>
      </c>
      <c r="E116" s="552" t="n">
        <v>0.58</v>
      </c>
      <c r="F116" s="552" t="n">
        <v>0.41</v>
      </c>
      <c r="G116" s="553" t="n">
        <v>0.28</v>
      </c>
      <c r="H116" s="1"/>
      <c r="I116" s="1"/>
      <c r="J116" s="455"/>
      <c r="K116" s="1"/>
      <c r="L116" s="1"/>
      <c r="M116" s="462"/>
      <c r="N116" s="1"/>
      <c r="O116" s="1"/>
      <c r="P116" s="550" t="s">
        <v>621</v>
      </c>
      <c r="Q116" s="551" t="n">
        <v>1</v>
      </c>
      <c r="R116" s="552" t="n">
        <v>0.75</v>
      </c>
      <c r="S116" s="552" t="n">
        <v>0.58</v>
      </c>
      <c r="T116" s="552" t="n">
        <v>0.41</v>
      </c>
      <c r="U116" s="553" t="n">
        <v>0.28</v>
      </c>
      <c r="AG116" s="1"/>
      <c r="AH116" s="1"/>
      <c r="AI116" s="1"/>
      <c r="AJ116" s="517" t="s">
        <v>579</v>
      </c>
      <c r="AK116" s="518" t="s">
        <v>59</v>
      </c>
      <c r="AL116" s="518"/>
      <c r="AM116" s="518"/>
      <c r="AN116" s="1"/>
      <c r="AO116" s="517" t="s">
        <v>579</v>
      </c>
      <c r="AP116" s="518" t="s">
        <v>59</v>
      </c>
      <c r="AQ116" s="518"/>
      <c r="AR116" s="518"/>
      <c r="AS116" s="0"/>
      <c r="AT116" s="0"/>
      <c r="AU116" s="0"/>
      <c r="AV116" s="0"/>
      <c r="AW116" s="0"/>
      <c r="AX116" s="0"/>
      <c r="AY116" s="0"/>
      <c r="AZ116" s="0"/>
      <c r="BA116" s="0"/>
      <c r="BB116" s="0"/>
      <c r="BC116" s="0"/>
      <c r="BD116" s="0"/>
      <c r="BE116" s="0"/>
      <c r="BF116" s="0"/>
      <c r="BG116" s="0"/>
      <c r="BH116" s="0"/>
    </row>
    <row r="117" customFormat="false" ht="15" hidden="false" customHeight="false" outlineLevel="0" collapsed="false">
      <c r="P117" s="1" t="s">
        <v>254</v>
      </c>
      <c r="AI117" s="0"/>
      <c r="AJ117" s="517"/>
      <c r="AK117" s="381" t="s">
        <v>582</v>
      </c>
      <c r="AL117" s="381"/>
      <c r="AM117" s="381"/>
      <c r="AN117" s="0"/>
      <c r="AO117" s="517"/>
      <c r="AP117" s="381" t="s">
        <v>582</v>
      </c>
      <c r="AQ117" s="381"/>
      <c r="AR117" s="381"/>
      <c r="AS117" s="1"/>
      <c r="AT117" s="1"/>
      <c r="AU117" s="1"/>
      <c r="AV117" s="0"/>
      <c r="AW117" s="0"/>
      <c r="AX117" s="0"/>
      <c r="AY117" s="0"/>
      <c r="AZ117" s="0"/>
      <c r="BA117" s="0"/>
      <c r="BB117" s="0"/>
      <c r="BC117" s="0"/>
      <c r="BD117" s="0"/>
      <c r="BE117" s="0"/>
      <c r="BF117" s="0"/>
      <c r="BG117" s="0"/>
      <c r="BH117" s="0"/>
    </row>
    <row r="118" customFormat="false" ht="15" hidden="false" customHeight="false" outlineLevel="0" collapsed="false">
      <c r="AI118" s="0"/>
      <c r="AJ118" s="517"/>
      <c r="AK118" s="381" t="s">
        <v>583</v>
      </c>
      <c r="AL118" s="381"/>
      <c r="AM118" s="381"/>
      <c r="AN118" s="0"/>
      <c r="AO118" s="517"/>
      <c r="AP118" s="381" t="s">
        <v>583</v>
      </c>
      <c r="AQ118" s="381"/>
      <c r="AR118" s="381"/>
      <c r="AS118" s="1"/>
      <c r="AT118" s="1"/>
      <c r="AU118" s="1"/>
      <c r="AV118" s="0"/>
      <c r="AW118" s="0"/>
      <c r="AX118" s="0"/>
      <c r="AY118" s="0"/>
      <c r="AZ118" s="0"/>
      <c r="BA118" s="0"/>
      <c r="BB118" s="0"/>
      <c r="BC118" s="0"/>
      <c r="BD118" s="0"/>
      <c r="BE118" s="0"/>
      <c r="BF118" s="0"/>
      <c r="BG118" s="0"/>
      <c r="BH118" s="0"/>
    </row>
    <row r="119" customFormat="false" ht="15" hidden="false" customHeight="false" outlineLevel="0" collapsed="false">
      <c r="AI119" s="0"/>
      <c r="AJ119" s="517"/>
      <c r="AK119" s="381" t="s">
        <v>586</v>
      </c>
      <c r="AL119" s="381"/>
      <c r="AM119" s="381"/>
      <c r="AN119" s="0"/>
      <c r="AO119" s="517"/>
      <c r="AP119" s="381" t="s">
        <v>586</v>
      </c>
      <c r="AQ119" s="381"/>
      <c r="AR119" s="381"/>
      <c r="AS119" s="1"/>
      <c r="AT119" s="1"/>
      <c r="AU119" s="1"/>
      <c r="AV119" s="0"/>
      <c r="AW119" s="0"/>
      <c r="AX119" s="0"/>
      <c r="AY119" s="0"/>
      <c r="AZ119" s="0"/>
      <c r="BA119" s="0"/>
      <c r="BB119" s="0"/>
      <c r="BC119" s="0"/>
      <c r="BD119" s="0"/>
      <c r="BE119" s="0"/>
      <c r="BF119" s="0"/>
      <c r="BG119" s="0"/>
      <c r="BH119" s="0"/>
    </row>
    <row r="120" customFormat="false" ht="15" hidden="false" customHeight="false" outlineLevel="0" collapsed="false">
      <c r="AI120" s="0"/>
      <c r="AJ120" s="517"/>
      <c r="AK120" s="381" t="s">
        <v>588</v>
      </c>
      <c r="AL120" s="381"/>
      <c r="AM120" s="381"/>
      <c r="AN120" s="0"/>
      <c r="AO120" s="517"/>
      <c r="AP120" s="381" t="s">
        <v>588</v>
      </c>
      <c r="AQ120" s="381"/>
      <c r="AR120" s="381"/>
      <c r="AS120" s="1"/>
      <c r="AT120" s="1"/>
      <c r="AU120" s="1"/>
      <c r="AV120" s="0"/>
      <c r="AW120" s="0"/>
      <c r="AX120" s="0"/>
      <c r="AY120" s="0"/>
      <c r="AZ120" s="0"/>
      <c r="BA120" s="0"/>
      <c r="BB120" s="0"/>
      <c r="BC120" s="0"/>
      <c r="BD120" s="0"/>
      <c r="BE120" s="0"/>
      <c r="BF120" s="0"/>
      <c r="BG120" s="0"/>
      <c r="BH120" s="0"/>
    </row>
    <row r="121" customFormat="false" ht="30" hidden="false" customHeight="true" outlineLevel="0" collapsed="false">
      <c r="AI121" s="0"/>
      <c r="AJ121" s="532" t="s">
        <v>590</v>
      </c>
      <c r="AK121" s="518" t="s">
        <v>59</v>
      </c>
      <c r="AL121" s="381"/>
      <c r="AM121" s="381"/>
      <c r="AN121" s="0"/>
      <c r="AO121" s="533" t="s">
        <v>590</v>
      </c>
      <c r="AP121" s="518" t="s">
        <v>59</v>
      </c>
      <c r="AQ121" s="381"/>
      <c r="AR121" s="381"/>
      <c r="AS121" s="1"/>
      <c r="AT121" s="1"/>
      <c r="AU121" s="1"/>
      <c r="AV121" s="0"/>
      <c r="AW121" s="0"/>
      <c r="AX121" s="0"/>
      <c r="AY121" s="0"/>
      <c r="AZ121" s="0"/>
      <c r="BA121" s="0"/>
      <c r="BB121" s="0"/>
      <c r="BC121" s="0"/>
      <c r="BD121" s="0"/>
      <c r="BE121" s="0"/>
      <c r="BF121" s="0"/>
      <c r="BG121" s="0"/>
      <c r="BH121" s="0"/>
    </row>
    <row r="122" customFormat="false" ht="15" hidden="false" customHeight="false" outlineLevel="0" collapsed="false">
      <c r="AI122" s="0"/>
      <c r="AJ122" s="532"/>
      <c r="AK122" s="381" t="s">
        <v>582</v>
      </c>
      <c r="AL122" s="381"/>
      <c r="AM122" s="381"/>
      <c r="AN122" s="0"/>
      <c r="AO122" s="533"/>
      <c r="AP122" s="381" t="s">
        <v>582</v>
      </c>
      <c r="AQ122" s="381"/>
      <c r="AR122" s="381"/>
      <c r="AS122" s="1"/>
      <c r="AT122" s="1"/>
      <c r="AU122" s="1"/>
      <c r="AV122" s="0"/>
      <c r="AW122" s="0"/>
      <c r="AX122" s="0"/>
      <c r="AY122" s="0"/>
      <c r="AZ122" s="0"/>
      <c r="BA122" s="0"/>
      <c r="BB122" s="0"/>
      <c r="BC122" s="0"/>
      <c r="BD122" s="0"/>
      <c r="BE122" s="0"/>
      <c r="BF122" s="0"/>
      <c r="BG122" s="0"/>
      <c r="BH122" s="0"/>
    </row>
    <row r="123" customFormat="false" ht="15" hidden="false" customHeight="false" outlineLevel="0" collapsed="false">
      <c r="AI123" s="0"/>
      <c r="AJ123" s="532"/>
      <c r="AK123" s="381" t="s">
        <v>583</v>
      </c>
      <c r="AL123" s="518"/>
      <c r="AM123" s="518"/>
      <c r="AN123" s="1"/>
      <c r="AO123" s="533"/>
      <c r="AP123" s="381" t="s">
        <v>583</v>
      </c>
      <c r="AQ123" s="518"/>
      <c r="AR123" s="518"/>
      <c r="AS123" s="1"/>
      <c r="AT123" s="1"/>
      <c r="AU123" s="1"/>
      <c r="AV123" s="0"/>
      <c r="AW123" s="0"/>
      <c r="AX123" s="0"/>
      <c r="AY123" s="0"/>
      <c r="AZ123" s="0"/>
      <c r="BA123" s="0"/>
      <c r="BB123" s="0"/>
      <c r="BC123" s="0"/>
      <c r="BD123" s="0"/>
      <c r="BE123" s="0"/>
      <c r="BF123" s="0"/>
      <c r="BG123" s="0"/>
      <c r="BH123" s="0"/>
    </row>
    <row r="124" customFormat="false" ht="15" hidden="false" customHeight="false" outlineLevel="0" collapsed="false">
      <c r="AI124" s="0"/>
      <c r="AJ124" s="532"/>
      <c r="AK124" s="381" t="s">
        <v>586</v>
      </c>
      <c r="AL124" s="381"/>
      <c r="AM124" s="381"/>
      <c r="AN124" s="0"/>
      <c r="AO124" s="533"/>
      <c r="AP124" s="381" t="s">
        <v>586</v>
      </c>
      <c r="AQ124" s="381"/>
      <c r="AR124" s="381"/>
      <c r="AS124" s="1"/>
      <c r="AT124" s="1"/>
      <c r="AU124" s="1"/>
      <c r="AV124" s="0"/>
      <c r="AW124" s="0"/>
      <c r="AX124" s="0"/>
      <c r="AY124" s="0"/>
      <c r="AZ124" s="0"/>
      <c r="BA124" s="0"/>
      <c r="BB124" s="0"/>
      <c r="BC124" s="0"/>
      <c r="BD124" s="0"/>
      <c r="BE124" s="0"/>
      <c r="BF124" s="0"/>
      <c r="BG124" s="0"/>
      <c r="BH124" s="0"/>
    </row>
    <row r="125" customFormat="false" ht="15" hidden="false" customHeight="false" outlineLevel="0" collapsed="false">
      <c r="AI125" s="0"/>
      <c r="AJ125" s="532"/>
      <c r="AK125" s="381" t="s">
        <v>588</v>
      </c>
      <c r="AL125" s="381"/>
      <c r="AM125" s="381"/>
      <c r="AN125" s="0"/>
      <c r="AO125" s="533"/>
      <c r="AP125" s="381" t="s">
        <v>588</v>
      </c>
      <c r="AQ125" s="381"/>
      <c r="AR125" s="381"/>
      <c r="AS125" s="1"/>
      <c r="AT125" s="1"/>
      <c r="AU125" s="1"/>
      <c r="AV125" s="0"/>
      <c r="AW125" s="0"/>
      <c r="AX125" s="0"/>
      <c r="AY125" s="0"/>
      <c r="AZ125" s="0"/>
      <c r="BA125" s="0"/>
      <c r="BB125" s="0"/>
      <c r="BC125" s="0"/>
      <c r="BD125" s="0"/>
      <c r="BE125" s="0"/>
      <c r="BF125" s="0"/>
      <c r="BG125" s="0"/>
      <c r="BH125" s="0"/>
    </row>
    <row r="126" customFormat="false" ht="15" hidden="false" customHeight="false" outlineLevel="0" collapsed="false">
      <c r="AI126" s="0"/>
      <c r="AJ126" s="517" t="s">
        <v>499</v>
      </c>
      <c r="AK126" s="518" t="s">
        <v>59</v>
      </c>
      <c r="AL126" s="518"/>
      <c r="AM126" s="518"/>
      <c r="AN126" s="1"/>
      <c r="AO126" s="517" t="s">
        <v>499</v>
      </c>
      <c r="AP126" s="518" t="s">
        <v>59</v>
      </c>
      <c r="AQ126" s="518"/>
      <c r="AR126" s="518"/>
      <c r="AS126" s="1"/>
      <c r="AT126" s="1"/>
      <c r="AU126" s="1"/>
      <c r="AV126" s="0"/>
      <c r="AW126" s="0"/>
      <c r="AX126" s="0"/>
      <c r="AY126" s="0"/>
      <c r="AZ126" s="0"/>
      <c r="BA126" s="0"/>
      <c r="BB126" s="0"/>
      <c r="BC126" s="0"/>
      <c r="BD126" s="0"/>
      <c r="BE126" s="0"/>
      <c r="BF126" s="0"/>
      <c r="BG126" s="0"/>
      <c r="BH126" s="0"/>
    </row>
    <row r="127" customFormat="false" ht="15" hidden="false" customHeight="false" outlineLevel="0" collapsed="false">
      <c r="AI127" s="0"/>
      <c r="AJ127" s="517"/>
      <c r="AK127" s="381" t="s">
        <v>582</v>
      </c>
      <c r="AL127" s="381"/>
      <c r="AM127" s="381"/>
      <c r="AN127" s="0"/>
      <c r="AO127" s="517"/>
      <c r="AP127" s="381" t="s">
        <v>582</v>
      </c>
      <c r="AQ127" s="381"/>
      <c r="AR127" s="381"/>
      <c r="AS127" s="1"/>
      <c r="AT127" s="1"/>
      <c r="AU127" s="1"/>
      <c r="AV127" s="0"/>
      <c r="AW127" s="0"/>
      <c r="AX127" s="0"/>
      <c r="AY127" s="0"/>
      <c r="AZ127" s="0"/>
      <c r="BA127" s="0"/>
      <c r="BB127" s="0"/>
      <c r="BC127" s="0"/>
      <c r="BD127" s="0"/>
      <c r="BE127" s="0"/>
      <c r="BF127" s="0"/>
      <c r="BG127" s="0"/>
      <c r="BH127" s="0"/>
    </row>
    <row r="128" customFormat="false" ht="15" hidden="false" customHeight="false" outlineLevel="0" collapsed="false">
      <c r="AI128" s="0"/>
      <c r="AJ128" s="517"/>
      <c r="AK128" s="381" t="s">
        <v>583</v>
      </c>
      <c r="AL128" s="518"/>
      <c r="AM128" s="518"/>
      <c r="AN128" s="1"/>
      <c r="AO128" s="517"/>
      <c r="AP128" s="381" t="s">
        <v>583</v>
      </c>
      <c r="AQ128" s="518"/>
      <c r="AR128" s="518"/>
      <c r="AS128" s="1"/>
      <c r="AT128" s="1"/>
      <c r="AU128" s="1"/>
      <c r="AV128" s="0"/>
      <c r="AW128" s="0"/>
      <c r="AX128" s="0"/>
      <c r="AY128" s="0"/>
      <c r="AZ128" s="0"/>
      <c r="BA128" s="0"/>
      <c r="BB128" s="0"/>
      <c r="BC128" s="0"/>
      <c r="BD128" s="0"/>
      <c r="BE128" s="0"/>
      <c r="BF128" s="0"/>
      <c r="BG128" s="0"/>
      <c r="BH128" s="0"/>
    </row>
    <row r="129" customFormat="false" ht="15" hidden="false" customHeight="false" outlineLevel="0" collapsed="false">
      <c r="AI129" s="0"/>
      <c r="AJ129" s="517"/>
      <c r="AK129" s="381" t="s">
        <v>586</v>
      </c>
      <c r="AL129" s="518"/>
      <c r="AM129" s="518"/>
      <c r="AN129" s="1"/>
      <c r="AO129" s="517"/>
      <c r="AP129" s="381" t="s">
        <v>586</v>
      </c>
      <c r="AQ129" s="518"/>
      <c r="AR129" s="518"/>
      <c r="AS129" s="1"/>
      <c r="AT129" s="1"/>
      <c r="AU129" s="1"/>
      <c r="AV129" s="0"/>
      <c r="AW129" s="0"/>
      <c r="AX129" s="0"/>
      <c r="AY129" s="0"/>
      <c r="AZ129" s="0"/>
      <c r="BA129" s="0"/>
      <c r="BB129" s="0"/>
      <c r="BC129" s="0"/>
      <c r="BD129" s="0"/>
      <c r="BE129" s="0"/>
      <c r="BF129" s="0"/>
      <c r="BG129" s="0"/>
      <c r="BH129" s="0"/>
    </row>
    <row r="130" customFormat="false" ht="15" hidden="false" customHeight="false" outlineLevel="0" collapsed="false">
      <c r="AI130" s="0"/>
      <c r="AJ130" s="517"/>
      <c r="AK130" s="381" t="s">
        <v>588</v>
      </c>
      <c r="AL130" s="518"/>
      <c r="AM130" s="518"/>
      <c r="AN130" s="1"/>
      <c r="AO130" s="517"/>
      <c r="AP130" s="381" t="s">
        <v>588</v>
      </c>
      <c r="AQ130" s="518"/>
      <c r="AR130" s="518"/>
      <c r="AS130" s="1"/>
      <c r="AT130" s="1"/>
      <c r="AU130" s="1"/>
      <c r="AV130" s="0"/>
      <c r="AW130" s="0"/>
      <c r="AX130" s="0"/>
      <c r="AY130" s="0"/>
      <c r="AZ130" s="0"/>
      <c r="BA130" s="0"/>
      <c r="BB130" s="0"/>
      <c r="BC130" s="0"/>
      <c r="BD130" s="0"/>
      <c r="BE130" s="0"/>
      <c r="BF130" s="0"/>
      <c r="BG130" s="0"/>
      <c r="BH130" s="0"/>
    </row>
    <row r="131" customFormat="false" ht="30" hidden="false" customHeight="true" outlineLevel="0" collapsed="false">
      <c r="AI131" s="0"/>
      <c r="AJ131" s="517" t="s">
        <v>595</v>
      </c>
      <c r="AK131" s="518" t="s">
        <v>59</v>
      </c>
      <c r="AL131" s="518"/>
      <c r="AM131" s="518"/>
      <c r="AN131" s="1"/>
      <c r="AO131" s="519" t="s">
        <v>595</v>
      </c>
      <c r="AP131" s="518" t="s">
        <v>59</v>
      </c>
      <c r="AQ131" s="518"/>
      <c r="AR131" s="518"/>
      <c r="AS131" s="1"/>
      <c r="AT131" s="1"/>
      <c r="AU131" s="1"/>
      <c r="AV131" s="0"/>
      <c r="AW131" s="0"/>
      <c r="AX131" s="0"/>
      <c r="AY131" s="0"/>
      <c r="AZ131" s="0"/>
      <c r="BA131" s="0"/>
      <c r="BB131" s="0"/>
      <c r="BC131" s="0"/>
      <c r="BD131" s="0"/>
      <c r="BE131" s="0"/>
      <c r="BF131" s="0"/>
      <c r="BG131" s="0"/>
      <c r="BH131" s="0"/>
    </row>
    <row r="132" customFormat="false" ht="15" hidden="false" customHeight="false" outlineLevel="0" collapsed="false">
      <c r="AI132" s="0"/>
      <c r="AJ132" s="517"/>
      <c r="AK132" s="381" t="s">
        <v>582</v>
      </c>
      <c r="AL132" s="381"/>
      <c r="AM132" s="381"/>
      <c r="AN132" s="0"/>
      <c r="AO132" s="519"/>
      <c r="AP132" s="381" t="s">
        <v>582</v>
      </c>
      <c r="AQ132" s="381"/>
      <c r="AR132" s="381"/>
      <c r="AS132" s="0"/>
      <c r="AT132" s="0"/>
      <c r="AU132" s="0"/>
      <c r="AV132" s="0"/>
      <c r="AW132" s="0"/>
      <c r="AX132" s="0"/>
      <c r="AY132" s="0"/>
      <c r="AZ132" s="0"/>
      <c r="BA132" s="0"/>
      <c r="BB132" s="0"/>
      <c r="BC132" s="0"/>
      <c r="BD132" s="0"/>
      <c r="BE132" s="0"/>
      <c r="BF132" s="0"/>
      <c r="BG132" s="0"/>
      <c r="BH132" s="0"/>
    </row>
    <row r="133" customFormat="false" ht="15" hidden="false" customHeight="false" outlineLevel="0" collapsed="false">
      <c r="AI133" s="0"/>
      <c r="AJ133" s="517"/>
      <c r="AK133" s="381" t="s">
        <v>583</v>
      </c>
      <c r="AL133" s="381"/>
      <c r="AM133" s="381"/>
      <c r="AN133" s="0"/>
      <c r="AO133" s="519"/>
      <c r="AP133" s="381" t="s">
        <v>583</v>
      </c>
      <c r="AQ133" s="381"/>
      <c r="AR133" s="381"/>
      <c r="AS133" s="0"/>
      <c r="AT133" s="0"/>
      <c r="AU133" s="0"/>
      <c r="AV133" s="0"/>
      <c r="AW133" s="0"/>
      <c r="AX133" s="0"/>
      <c r="AY133" s="0"/>
      <c r="AZ133" s="0"/>
      <c r="BA133" s="0"/>
      <c r="BB133" s="0"/>
      <c r="BC133" s="0"/>
      <c r="BD133" s="0"/>
      <c r="BE133" s="0"/>
      <c r="BF133" s="0"/>
      <c r="BG133" s="0"/>
      <c r="BH133" s="0"/>
    </row>
    <row r="134" customFormat="false" ht="15" hidden="false" customHeight="false" outlineLevel="0" collapsed="false">
      <c r="AI134" s="0"/>
      <c r="AJ134" s="517"/>
      <c r="AK134" s="381" t="s">
        <v>586</v>
      </c>
      <c r="AL134" s="381"/>
      <c r="AM134" s="381"/>
      <c r="AN134" s="0"/>
      <c r="AO134" s="519"/>
      <c r="AP134" s="381" t="s">
        <v>586</v>
      </c>
      <c r="AQ134" s="381"/>
      <c r="AR134" s="381"/>
      <c r="AS134" s="0"/>
      <c r="AT134" s="0"/>
      <c r="AU134" s="0"/>
      <c r="AV134" s="0"/>
      <c r="AW134" s="0"/>
      <c r="AX134" s="0"/>
      <c r="AY134" s="0"/>
      <c r="AZ134" s="0"/>
      <c r="BA134" s="0"/>
      <c r="BB134" s="0"/>
      <c r="BC134" s="0"/>
      <c r="BD134" s="0"/>
      <c r="BE134" s="0"/>
      <c r="BF134" s="0"/>
      <c r="BG134" s="0"/>
      <c r="BH134" s="0"/>
    </row>
    <row r="135" customFormat="false" ht="15" hidden="false" customHeight="false" outlineLevel="0" collapsed="false">
      <c r="AI135" s="0"/>
      <c r="AJ135" s="517"/>
      <c r="AK135" s="381" t="s">
        <v>588</v>
      </c>
      <c r="AL135" s="381"/>
      <c r="AM135" s="381"/>
      <c r="AN135" s="0"/>
      <c r="AO135" s="519"/>
      <c r="AP135" s="381" t="s">
        <v>588</v>
      </c>
      <c r="AQ135" s="381"/>
      <c r="AR135" s="381"/>
      <c r="AS135" s="0"/>
      <c r="AT135" s="0"/>
      <c r="AU135" s="0"/>
      <c r="AV135" s="0"/>
      <c r="AW135" s="0"/>
      <c r="AX135" s="0"/>
      <c r="AY135" s="0"/>
      <c r="AZ135" s="0"/>
      <c r="BA135" s="0"/>
      <c r="BB135" s="0"/>
      <c r="BC135" s="0"/>
      <c r="BD135" s="0"/>
      <c r="BE135" s="0"/>
      <c r="BF135" s="0"/>
      <c r="BG135" s="0"/>
      <c r="BH135" s="0"/>
    </row>
    <row r="136" customFormat="false" ht="15" hidden="false" customHeight="false" outlineLevel="0" collapsed="false">
      <c r="AI136" s="0"/>
      <c r="AJ136" s="532" t="s">
        <v>501</v>
      </c>
      <c r="AK136" s="518" t="s">
        <v>59</v>
      </c>
      <c r="AL136" s="381"/>
      <c r="AM136" s="381"/>
      <c r="AN136" s="0"/>
      <c r="AO136" s="532" t="s">
        <v>501</v>
      </c>
      <c r="AP136" s="518" t="s">
        <v>59</v>
      </c>
      <c r="AQ136" s="381"/>
      <c r="AR136" s="381"/>
      <c r="AS136" s="0"/>
      <c r="AT136" s="0"/>
      <c r="AU136" s="0"/>
      <c r="AV136" s="0"/>
      <c r="AW136" s="0"/>
      <c r="AX136" s="0"/>
      <c r="AY136" s="0"/>
      <c r="AZ136" s="0"/>
      <c r="BA136" s="0"/>
      <c r="BB136" s="0"/>
      <c r="BC136" s="0"/>
      <c r="BD136" s="0"/>
      <c r="BE136" s="0"/>
      <c r="BF136" s="0"/>
      <c r="BG136" s="0"/>
      <c r="BH136" s="0"/>
    </row>
    <row r="137" customFormat="false" ht="15" hidden="false" customHeight="false" outlineLevel="0" collapsed="false">
      <c r="AI137" s="0"/>
      <c r="AJ137" s="532"/>
      <c r="AK137" s="381" t="s">
        <v>582</v>
      </c>
      <c r="AL137" s="381"/>
      <c r="AM137" s="381"/>
      <c r="AN137" s="0"/>
      <c r="AO137" s="532"/>
      <c r="AP137" s="381" t="s">
        <v>582</v>
      </c>
      <c r="AQ137" s="381"/>
      <c r="AR137" s="381"/>
      <c r="AS137" s="0"/>
      <c r="AT137" s="0"/>
      <c r="AU137" s="0"/>
      <c r="AV137" s="0"/>
      <c r="AW137" s="0"/>
      <c r="AX137" s="0"/>
      <c r="AY137" s="0"/>
      <c r="AZ137" s="0"/>
      <c r="BA137" s="0"/>
      <c r="BB137" s="0"/>
      <c r="BC137" s="0"/>
      <c r="BD137" s="0"/>
      <c r="BE137" s="0"/>
      <c r="BF137" s="0"/>
      <c r="BG137" s="0"/>
      <c r="BH137" s="0"/>
    </row>
    <row r="138" customFormat="false" ht="15" hidden="false" customHeight="false" outlineLevel="0" collapsed="false">
      <c r="AI138" s="554"/>
      <c r="AJ138" s="532"/>
      <c r="AK138" s="381" t="s">
        <v>583</v>
      </c>
      <c r="AL138" s="381"/>
      <c r="AM138" s="381"/>
      <c r="AN138" s="0"/>
      <c r="AO138" s="532"/>
      <c r="AP138" s="381" t="s">
        <v>583</v>
      </c>
      <c r="AQ138" s="381"/>
      <c r="AR138" s="381"/>
      <c r="AS138" s="0"/>
      <c r="AT138" s="0"/>
      <c r="AU138" s="0"/>
      <c r="AV138" s="0"/>
      <c r="AW138" s="0"/>
      <c r="AX138" s="0"/>
      <c r="AY138" s="0"/>
      <c r="AZ138" s="0"/>
      <c r="BA138" s="0"/>
      <c r="BB138" s="0"/>
      <c r="BC138" s="0"/>
      <c r="BD138" s="0"/>
      <c r="BE138" s="0"/>
      <c r="BF138" s="0"/>
      <c r="BG138" s="0"/>
      <c r="BH138" s="0"/>
    </row>
    <row r="139" customFormat="false" ht="15" hidden="false" customHeight="false" outlineLevel="0" collapsed="false">
      <c r="AI139" s="554"/>
      <c r="AJ139" s="532"/>
      <c r="AK139" s="381" t="s">
        <v>586</v>
      </c>
      <c r="AL139" s="381"/>
      <c r="AM139" s="381"/>
      <c r="AN139" s="0"/>
      <c r="AO139" s="532"/>
      <c r="AP139" s="381" t="s">
        <v>586</v>
      </c>
      <c r="AQ139" s="381"/>
      <c r="AR139" s="381"/>
      <c r="AS139" s="0"/>
      <c r="AT139" s="0"/>
      <c r="AU139" s="0"/>
      <c r="AV139" s="0"/>
      <c r="AW139" s="0"/>
      <c r="AX139" s="0"/>
      <c r="AY139" s="0"/>
      <c r="AZ139" s="0"/>
      <c r="BA139" s="0"/>
      <c r="BB139" s="0"/>
      <c r="BC139" s="0"/>
      <c r="BD139" s="0"/>
      <c r="BE139" s="0"/>
      <c r="BF139" s="0"/>
      <c r="BG139" s="0"/>
      <c r="BH139" s="0"/>
    </row>
    <row r="140" customFormat="false" ht="15" hidden="false" customHeight="false" outlineLevel="0" collapsed="false">
      <c r="AI140" s="554"/>
      <c r="AJ140" s="532"/>
      <c r="AK140" s="381" t="s">
        <v>588</v>
      </c>
      <c r="AL140" s="381"/>
      <c r="AM140" s="381"/>
      <c r="AN140" s="0"/>
      <c r="AO140" s="532"/>
      <c r="AP140" s="381" t="s">
        <v>588</v>
      </c>
      <c r="AQ140" s="381"/>
      <c r="AR140" s="381"/>
      <c r="AS140" s="0"/>
      <c r="AT140" s="0"/>
      <c r="AU140" s="0"/>
      <c r="AV140" s="0"/>
      <c r="AW140" s="0"/>
      <c r="AX140" s="0"/>
      <c r="AY140" s="0"/>
      <c r="AZ140" s="0"/>
      <c r="BA140" s="0"/>
      <c r="BB140" s="0"/>
      <c r="BC140" s="0"/>
      <c r="BD140" s="0"/>
      <c r="BE140" s="0"/>
      <c r="BF140" s="0"/>
      <c r="BG140" s="0"/>
      <c r="BH140" s="0"/>
    </row>
    <row r="141" customFormat="false" ht="15" hidden="false" customHeight="false" outlineLevel="0" collapsed="false">
      <c r="AI141" s="554"/>
      <c r="AJ141" s="532" t="s">
        <v>593</v>
      </c>
      <c r="AK141" s="518" t="s">
        <v>59</v>
      </c>
      <c r="AL141" s="381"/>
      <c r="AM141" s="381"/>
      <c r="AN141" s="0"/>
      <c r="AO141" s="532" t="s">
        <v>593</v>
      </c>
      <c r="AP141" s="518" t="s">
        <v>59</v>
      </c>
      <c r="AQ141" s="381"/>
      <c r="AR141" s="381"/>
      <c r="AS141" s="0"/>
      <c r="AT141" s="0"/>
      <c r="AU141" s="0"/>
      <c r="AV141" s="0"/>
      <c r="AW141" s="0"/>
      <c r="AX141" s="0"/>
      <c r="AY141" s="0"/>
      <c r="AZ141" s="0"/>
      <c r="BA141" s="0"/>
      <c r="BB141" s="0"/>
      <c r="BC141" s="0"/>
      <c r="BD141" s="0"/>
      <c r="BE141" s="0"/>
      <c r="BF141" s="0"/>
      <c r="BG141" s="0"/>
      <c r="BH141" s="0"/>
    </row>
    <row r="142" customFormat="false" ht="15" hidden="false" customHeight="false" outlineLevel="0" collapsed="false">
      <c r="AJ142" s="532"/>
      <c r="AK142" s="381" t="s">
        <v>582</v>
      </c>
      <c r="AL142" s="381"/>
      <c r="AM142" s="381"/>
      <c r="AN142" s="0"/>
      <c r="AO142" s="532"/>
      <c r="AP142" s="381" t="s">
        <v>582</v>
      </c>
      <c r="AQ142" s="381"/>
      <c r="AR142" s="381"/>
      <c r="AS142" s="0"/>
      <c r="AT142" s="0"/>
      <c r="AU142" s="0"/>
      <c r="AV142" s="0"/>
      <c r="AW142" s="0"/>
      <c r="AX142" s="0"/>
      <c r="AY142" s="0"/>
      <c r="AZ142" s="0"/>
      <c r="BA142" s="0"/>
      <c r="BB142" s="0"/>
      <c r="BC142" s="0"/>
      <c r="BD142" s="0"/>
      <c r="BE142" s="0"/>
      <c r="BF142" s="0"/>
      <c r="BG142" s="0"/>
      <c r="BH142" s="0"/>
    </row>
    <row r="143" customFormat="false" ht="15" hidden="false" customHeight="false" outlineLevel="0" collapsed="false">
      <c r="AJ143" s="532"/>
      <c r="AK143" s="381" t="s">
        <v>583</v>
      </c>
      <c r="AL143" s="381"/>
      <c r="AM143" s="381"/>
      <c r="AN143" s="0"/>
      <c r="AO143" s="532"/>
      <c r="AP143" s="381" t="s">
        <v>583</v>
      </c>
      <c r="AQ143" s="381"/>
      <c r="AR143" s="381"/>
      <c r="AS143" s="0"/>
      <c r="AT143" s="0"/>
      <c r="AU143" s="0"/>
      <c r="AV143" s="0"/>
      <c r="AW143" s="0"/>
      <c r="AX143" s="0"/>
      <c r="AY143" s="0"/>
      <c r="AZ143" s="0"/>
      <c r="BA143" s="0"/>
      <c r="BB143" s="0"/>
      <c r="BC143" s="0"/>
      <c r="BD143" s="0"/>
      <c r="BE143" s="0"/>
      <c r="BF143" s="0"/>
      <c r="BG143" s="0"/>
      <c r="BH143" s="0"/>
    </row>
    <row r="144" customFormat="false" ht="15" hidden="false" customHeight="false" outlineLevel="0" collapsed="false">
      <c r="AJ144" s="532"/>
      <c r="AK144" s="381" t="s">
        <v>586</v>
      </c>
      <c r="AL144" s="381"/>
      <c r="AM144" s="381"/>
      <c r="AN144" s="0"/>
      <c r="AO144" s="532"/>
      <c r="AP144" s="381" t="s">
        <v>586</v>
      </c>
      <c r="AQ144" s="381"/>
      <c r="AR144" s="381"/>
      <c r="AS144" s="0"/>
      <c r="AT144" s="0"/>
      <c r="AU144" s="0"/>
      <c r="AV144" s="0"/>
      <c r="AW144" s="0"/>
      <c r="AX144" s="0"/>
      <c r="AY144" s="0"/>
      <c r="AZ144" s="0"/>
      <c r="BA144" s="0"/>
      <c r="BB144" s="0"/>
      <c r="BC144" s="0"/>
      <c r="BD144" s="0"/>
      <c r="BE144" s="0"/>
      <c r="BF144" s="0"/>
      <c r="BG144" s="0"/>
      <c r="BH144" s="0"/>
    </row>
    <row r="145" customFormat="false" ht="15" hidden="false" customHeight="false" outlineLevel="0" collapsed="false">
      <c r="AJ145" s="532"/>
      <c r="AK145" s="381" t="s">
        <v>588</v>
      </c>
      <c r="AL145" s="381"/>
      <c r="AM145" s="381"/>
      <c r="AN145" s="0"/>
      <c r="AO145" s="532"/>
      <c r="AP145" s="381" t="s">
        <v>588</v>
      </c>
      <c r="AQ145" s="381"/>
      <c r="AR145" s="381"/>
      <c r="AS145" s="0"/>
      <c r="AT145" s="0"/>
      <c r="AU145" s="0"/>
      <c r="AV145" s="0"/>
      <c r="AW145" s="0"/>
      <c r="AX145" s="0"/>
      <c r="AY145" s="0"/>
      <c r="AZ145" s="0"/>
      <c r="BA145" s="0"/>
      <c r="BB145" s="0"/>
      <c r="BC145" s="0"/>
      <c r="BD145" s="0"/>
      <c r="BE145" s="0"/>
      <c r="BF145" s="0"/>
      <c r="BG145" s="0"/>
      <c r="BH145" s="0"/>
    </row>
    <row r="146" customFormat="false" ht="15" hidden="false" customHeight="false" outlineLevel="0" collapsed="false">
      <c r="AJ146" s="532" t="s">
        <v>132</v>
      </c>
      <c r="AK146" s="518" t="s">
        <v>59</v>
      </c>
      <c r="AL146" s="381"/>
      <c r="AM146" s="381"/>
      <c r="AN146" s="0"/>
      <c r="AO146" s="532" t="s">
        <v>132</v>
      </c>
      <c r="AP146" s="518" t="s">
        <v>59</v>
      </c>
      <c r="AQ146" s="381"/>
      <c r="AR146" s="381"/>
      <c r="AS146" s="0"/>
      <c r="AT146" s="0"/>
      <c r="AU146" s="0"/>
      <c r="AV146" s="0"/>
      <c r="AW146" s="0"/>
      <c r="AX146" s="0"/>
      <c r="AY146" s="0"/>
      <c r="AZ146" s="0"/>
      <c r="BA146" s="0"/>
      <c r="BB146" s="0"/>
      <c r="BC146" s="0"/>
      <c r="BD146" s="0"/>
      <c r="BE146" s="0"/>
      <c r="BF146" s="0"/>
      <c r="BG146" s="0"/>
      <c r="BH146" s="0"/>
    </row>
    <row r="147" customFormat="false" ht="15" hidden="false" customHeight="false" outlineLevel="0" collapsed="false">
      <c r="AJ147" s="532"/>
      <c r="AK147" s="381" t="s">
        <v>582</v>
      </c>
      <c r="AL147" s="381"/>
      <c r="AM147" s="381"/>
      <c r="AN147" s="0"/>
      <c r="AO147" s="532"/>
      <c r="AP147" s="381" t="s">
        <v>582</v>
      </c>
      <c r="AQ147" s="381"/>
      <c r="AR147" s="381"/>
      <c r="AS147" s="0"/>
      <c r="AT147" s="0"/>
      <c r="AU147" s="0"/>
      <c r="AV147" s="0"/>
      <c r="AW147" s="0"/>
      <c r="AX147" s="0"/>
      <c r="AY147" s="0"/>
      <c r="AZ147" s="0"/>
      <c r="BA147" s="0"/>
      <c r="BB147" s="0"/>
      <c r="BC147" s="0"/>
      <c r="BD147" s="0"/>
      <c r="BE147" s="0"/>
      <c r="BF147" s="0"/>
      <c r="BG147" s="0"/>
      <c r="BH147" s="0"/>
    </row>
    <row r="148" customFormat="false" ht="15" hidden="false" customHeight="false" outlineLevel="0" collapsed="false">
      <c r="AJ148" s="532"/>
      <c r="AK148" s="381" t="s">
        <v>583</v>
      </c>
      <c r="AL148" s="381"/>
      <c r="AM148" s="381"/>
      <c r="AN148" s="0"/>
      <c r="AO148" s="532"/>
      <c r="AP148" s="381" t="s">
        <v>583</v>
      </c>
      <c r="AQ148" s="381"/>
      <c r="AR148" s="381"/>
      <c r="AS148" s="0"/>
      <c r="AT148" s="0"/>
      <c r="AU148" s="0"/>
      <c r="AV148" s="0"/>
      <c r="AW148" s="0"/>
      <c r="AX148" s="0"/>
      <c r="AY148" s="0"/>
      <c r="AZ148" s="0"/>
      <c r="BA148" s="0"/>
      <c r="BB148" s="0"/>
      <c r="BC148" s="0"/>
      <c r="BD148" s="0"/>
      <c r="BE148" s="0"/>
      <c r="BF148" s="0"/>
      <c r="BG148" s="0"/>
      <c r="BH148" s="0"/>
    </row>
    <row r="149" customFormat="false" ht="15" hidden="false" customHeight="false" outlineLevel="0" collapsed="false">
      <c r="AJ149" s="532"/>
      <c r="AK149" s="381" t="s">
        <v>586</v>
      </c>
      <c r="AL149" s="381"/>
      <c r="AM149" s="381"/>
      <c r="AN149" s="0"/>
      <c r="AO149" s="532"/>
      <c r="AP149" s="381" t="s">
        <v>586</v>
      </c>
      <c r="AQ149" s="381"/>
      <c r="AR149" s="381"/>
      <c r="AS149" s="0"/>
      <c r="AT149" s="0"/>
      <c r="AU149" s="0"/>
      <c r="AV149" s="0"/>
      <c r="AW149" s="0"/>
      <c r="AX149" s="0"/>
      <c r="AY149" s="0"/>
      <c r="AZ149" s="0"/>
      <c r="BA149" s="0"/>
      <c r="BB149" s="0"/>
      <c r="BC149" s="0"/>
      <c r="BD149" s="0"/>
      <c r="BE149" s="0"/>
      <c r="BF149" s="0"/>
      <c r="BG149" s="0"/>
      <c r="BH149" s="0"/>
    </row>
    <row r="150" customFormat="false" ht="15" hidden="false" customHeight="false" outlineLevel="0" collapsed="false">
      <c r="AJ150" s="532"/>
      <c r="AK150" s="381" t="s">
        <v>588</v>
      </c>
      <c r="AL150" s="381"/>
      <c r="AM150" s="381"/>
      <c r="AN150" s="0"/>
      <c r="AO150" s="532"/>
      <c r="AP150" s="381" t="s">
        <v>588</v>
      </c>
      <c r="AQ150" s="381"/>
      <c r="AR150" s="381"/>
      <c r="AS150" s="0"/>
      <c r="AT150" s="0"/>
      <c r="AU150" s="0"/>
      <c r="AV150" s="0"/>
      <c r="AW150" s="0"/>
      <c r="AX150" s="0"/>
      <c r="AY150" s="0"/>
      <c r="AZ150" s="0"/>
      <c r="BA150" s="0"/>
      <c r="BB150" s="0"/>
      <c r="BC150" s="0"/>
      <c r="BD150" s="0"/>
      <c r="BE150" s="0"/>
      <c r="BF150" s="0"/>
      <c r="BG150" s="0"/>
      <c r="BH150" s="0"/>
    </row>
    <row r="151" customFormat="false" ht="15" hidden="false" customHeight="false" outlineLevel="0" collapsed="false">
      <c r="AJ151" s="555"/>
      <c r="AK151" s="56"/>
      <c r="AL151" s="56"/>
      <c r="AM151" s="56"/>
      <c r="AN151" s="0"/>
      <c r="AO151" s="555"/>
      <c r="AP151" s="56"/>
      <c r="AQ151" s="56"/>
      <c r="AR151" s="56"/>
      <c r="AS151" s="0"/>
      <c r="AT151" s="0"/>
      <c r="AU151" s="0"/>
      <c r="AV151" s="0"/>
      <c r="AW151" s="0"/>
      <c r="AX151" s="0"/>
      <c r="AY151" s="0"/>
      <c r="AZ151" s="0"/>
      <c r="BA151" s="0"/>
      <c r="BB151" s="0"/>
      <c r="BC151" s="0"/>
      <c r="BD151" s="0"/>
      <c r="BE151" s="0"/>
      <c r="BF151" s="0"/>
      <c r="BG151" s="0"/>
      <c r="BH151" s="0"/>
    </row>
    <row r="152" customFormat="false" ht="15" hidden="false" customHeight="false" outlineLevel="0" collapsed="false">
      <c r="AJ152" s="555"/>
      <c r="AK152" s="56"/>
      <c r="AL152" s="56"/>
      <c r="AM152" s="56"/>
      <c r="AN152" s="0"/>
      <c r="AO152" s="555"/>
      <c r="AP152" s="56"/>
      <c r="AQ152" s="56"/>
      <c r="AR152" s="56"/>
      <c r="AS152" s="0"/>
      <c r="AT152" s="0"/>
      <c r="AU152" s="0"/>
      <c r="AV152" s="0"/>
      <c r="AW152" s="0"/>
      <c r="AX152" s="0"/>
      <c r="AY152" s="0"/>
      <c r="AZ152" s="0"/>
      <c r="BA152" s="0"/>
      <c r="BB152" s="0"/>
      <c r="BC152" s="0"/>
      <c r="BD152" s="0"/>
      <c r="BE152" s="0"/>
      <c r="BF152" s="0"/>
      <c r="BG152" s="0"/>
      <c r="BH152" s="0"/>
    </row>
    <row r="153" customFormat="false" ht="15" hidden="false" customHeight="false" outlineLevel="0" collapsed="false">
      <c r="AJ153" s="556" t="s">
        <v>622</v>
      </c>
      <c r="AK153" s="557"/>
      <c r="AL153" s="558"/>
      <c r="AM153" s="56"/>
      <c r="AN153" s="0"/>
      <c r="AO153" s="555"/>
      <c r="AP153" s="56"/>
      <c r="AQ153" s="56"/>
      <c r="AR153" s="56"/>
      <c r="AS153" s="0"/>
      <c r="AT153" s="0"/>
      <c r="AU153" s="0"/>
      <c r="AV153" s="0"/>
      <c r="AW153" s="0"/>
      <c r="AX153" s="0"/>
      <c r="AY153" s="0"/>
      <c r="AZ153" s="0"/>
      <c r="BA153" s="0"/>
      <c r="BB153" s="0"/>
      <c r="BC153" s="0"/>
      <c r="BD153" s="0"/>
      <c r="BE153" s="0"/>
      <c r="BF153" s="0"/>
      <c r="BG153" s="0"/>
      <c r="BH153" s="0"/>
    </row>
    <row r="154" customFormat="false" ht="15" hidden="false" customHeight="false" outlineLevel="0" collapsed="false">
      <c r="AJ154" s="0"/>
      <c r="AK154" s="0"/>
      <c r="AL154" s="0"/>
      <c r="AM154" s="56"/>
      <c r="AN154" s="0"/>
      <c r="AO154" s="555"/>
      <c r="AP154" s="56"/>
      <c r="AQ154" s="56"/>
      <c r="AR154" s="56"/>
      <c r="AS154" s="0"/>
      <c r="AT154" s="0"/>
      <c r="AU154" s="0"/>
      <c r="AV154" s="0"/>
      <c r="AW154" s="0"/>
      <c r="AX154" s="0"/>
      <c r="AY154" s="0"/>
      <c r="AZ154" s="0"/>
      <c r="BA154" s="0"/>
      <c r="BB154" s="0"/>
      <c r="BC154" s="0"/>
      <c r="BD154" s="0"/>
      <c r="BE154" s="0"/>
      <c r="BF154" s="0"/>
      <c r="BG154" s="0"/>
      <c r="BH154" s="0"/>
    </row>
    <row r="155" customFormat="false" ht="15" hidden="false" customHeight="false" outlineLevel="0" collapsed="false">
      <c r="AJ155" s="559" t="s">
        <v>623</v>
      </c>
      <c r="AK155" s="0"/>
      <c r="AL155" s="0"/>
      <c r="AM155" s="56"/>
      <c r="AN155" s="0"/>
      <c r="AO155" s="555"/>
      <c r="AP155" s="56"/>
      <c r="AQ155" s="56"/>
      <c r="AR155" s="56"/>
      <c r="AS155" s="0"/>
      <c r="AT155" s="0"/>
      <c r="AU155" s="0"/>
      <c r="AV155" s="0"/>
      <c r="AW155" s="0"/>
      <c r="AX155" s="0"/>
      <c r="AY155" s="0"/>
      <c r="AZ155" s="0"/>
      <c r="BA155" s="0"/>
      <c r="BB155" s="0"/>
      <c r="BC155" s="0"/>
      <c r="BD155" s="0"/>
      <c r="BE155" s="0"/>
      <c r="BF155" s="0"/>
      <c r="BG155" s="0"/>
      <c r="BH155" s="0"/>
    </row>
    <row r="156" customFormat="false" ht="15" hidden="false" customHeight="false" outlineLevel="0" collapsed="false">
      <c r="AJ156" s="4" t="s">
        <v>624</v>
      </c>
      <c r="AK156" s="0"/>
      <c r="AL156" s="0"/>
      <c r="AM156" s="56"/>
      <c r="AN156" s="0"/>
      <c r="AO156" s="555"/>
      <c r="AP156" s="56"/>
      <c r="AQ156" s="56"/>
      <c r="AR156" s="56"/>
      <c r="AS156" s="0"/>
      <c r="AT156" s="0"/>
      <c r="AU156" s="0"/>
      <c r="AV156" s="0"/>
      <c r="AW156" s="0"/>
      <c r="AX156" s="0"/>
      <c r="AY156" s="0"/>
      <c r="AZ156" s="0"/>
      <c r="BA156" s="0"/>
      <c r="BB156" s="0"/>
      <c r="BC156" s="0"/>
      <c r="BD156" s="0"/>
      <c r="BE156" s="0"/>
      <c r="BF156" s="0"/>
      <c r="BG156" s="0"/>
      <c r="BH156" s="0"/>
    </row>
    <row r="157" customFormat="false" ht="15" hidden="false" customHeight="false" outlineLevel="0" collapsed="false">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row>
    <row r="158" customFormat="false" ht="15" hidden="false" customHeight="false" outlineLevel="0" collapsed="false">
      <c r="AJ158" s="401" t="s">
        <v>625</v>
      </c>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row>
    <row r="159" customFormat="false" ht="15.75" hidden="false" customHeight="false" outlineLevel="0" collapsed="false">
      <c r="AJ159" s="0"/>
      <c r="AK159" s="496" t="n">
        <v>2010</v>
      </c>
      <c r="AL159" s="496"/>
      <c r="AM159" s="496"/>
      <c r="AN159" s="496"/>
      <c r="AO159" s="496" t="n">
        <v>2015</v>
      </c>
      <c r="AP159" s="496"/>
      <c r="AQ159" s="496"/>
      <c r="AR159" s="496"/>
      <c r="AS159" s="496" t="n">
        <v>2020</v>
      </c>
      <c r="AT159" s="496"/>
      <c r="AU159" s="496"/>
      <c r="AV159" s="496"/>
      <c r="AW159" s="496" t="n">
        <v>2025</v>
      </c>
      <c r="AX159" s="496"/>
      <c r="AY159" s="496"/>
      <c r="AZ159" s="496"/>
      <c r="BA159" s="496" t="n">
        <v>2030</v>
      </c>
      <c r="BB159" s="496"/>
      <c r="BC159" s="496"/>
      <c r="BD159" s="496"/>
      <c r="BE159" s="496" t="n">
        <v>2035</v>
      </c>
      <c r="BF159" s="496"/>
      <c r="BG159" s="496"/>
      <c r="BH159" s="496"/>
    </row>
    <row r="160" customFormat="false" ht="15.75" hidden="false" customHeight="false" outlineLevel="0" collapsed="false">
      <c r="AJ160" s="470"/>
      <c r="AK160" s="560" t="s">
        <v>626</v>
      </c>
      <c r="AL160" s="560"/>
      <c r="AM160" s="560" t="s">
        <v>627</v>
      </c>
      <c r="AN160" s="560"/>
      <c r="AO160" s="560" t="s">
        <v>626</v>
      </c>
      <c r="AP160" s="560"/>
      <c r="AQ160" s="560" t="s">
        <v>627</v>
      </c>
      <c r="AR160" s="560"/>
      <c r="AS160" s="560" t="s">
        <v>626</v>
      </c>
      <c r="AT160" s="560"/>
      <c r="AU160" s="560" t="s">
        <v>627</v>
      </c>
      <c r="AV160" s="560"/>
      <c r="AW160" s="560" t="s">
        <v>626</v>
      </c>
      <c r="AX160" s="560"/>
      <c r="AY160" s="560" t="s">
        <v>627</v>
      </c>
      <c r="AZ160" s="560"/>
      <c r="BA160" s="560" t="s">
        <v>626</v>
      </c>
      <c r="BB160" s="560"/>
      <c r="BC160" s="560" t="s">
        <v>627</v>
      </c>
      <c r="BD160" s="560"/>
      <c r="BE160" s="560" t="s">
        <v>626</v>
      </c>
      <c r="BF160" s="560"/>
      <c r="BG160" s="560" t="s">
        <v>627</v>
      </c>
      <c r="BH160" s="560"/>
    </row>
    <row r="161" customFormat="false" ht="15.75" hidden="false" customHeight="false" outlineLevel="0" collapsed="false">
      <c r="AJ161" s="471"/>
      <c r="AK161" s="472" t="s">
        <v>492</v>
      </c>
      <c r="AL161" s="473" t="s">
        <v>494</v>
      </c>
      <c r="AM161" s="472" t="s">
        <v>492</v>
      </c>
      <c r="AN161" s="473" t="s">
        <v>494</v>
      </c>
      <c r="AO161" s="472" t="s">
        <v>492</v>
      </c>
      <c r="AP161" s="473" t="s">
        <v>494</v>
      </c>
      <c r="AQ161" s="472" t="s">
        <v>492</v>
      </c>
      <c r="AR161" s="473" t="s">
        <v>494</v>
      </c>
      <c r="AS161" s="472" t="s">
        <v>492</v>
      </c>
      <c r="AT161" s="473" t="s">
        <v>494</v>
      </c>
      <c r="AU161" s="472" t="s">
        <v>492</v>
      </c>
      <c r="AV161" s="473" t="s">
        <v>494</v>
      </c>
      <c r="AW161" s="472" t="s">
        <v>492</v>
      </c>
      <c r="AX161" s="473" t="s">
        <v>494</v>
      </c>
      <c r="AY161" s="472" t="s">
        <v>492</v>
      </c>
      <c r="AZ161" s="473" t="s">
        <v>494</v>
      </c>
      <c r="BA161" s="472" t="s">
        <v>492</v>
      </c>
      <c r="BB161" s="473" t="s">
        <v>494</v>
      </c>
      <c r="BC161" s="472" t="s">
        <v>492</v>
      </c>
      <c r="BD161" s="473" t="s">
        <v>494</v>
      </c>
      <c r="BE161" s="472" t="s">
        <v>492</v>
      </c>
      <c r="BF161" s="473" t="s">
        <v>494</v>
      </c>
      <c r="BG161" s="472" t="s">
        <v>492</v>
      </c>
      <c r="BH161" s="473" t="s">
        <v>494</v>
      </c>
    </row>
    <row r="162" customFormat="false" ht="15.75" hidden="false" customHeight="false" outlineLevel="0" collapsed="false">
      <c r="AJ162" s="474" t="s">
        <v>135</v>
      </c>
      <c r="AK162" s="475"/>
      <c r="AL162" s="476"/>
      <c r="AM162" s="475"/>
      <c r="AN162" s="535"/>
      <c r="AO162" s="475"/>
      <c r="AP162" s="476"/>
      <c r="AQ162" s="475"/>
      <c r="AR162" s="535"/>
      <c r="AS162" s="475"/>
      <c r="AT162" s="476"/>
      <c r="AU162" s="475"/>
      <c r="AV162" s="535"/>
      <c r="AW162" s="475"/>
      <c r="AX162" s="476"/>
      <c r="AY162" s="475"/>
      <c r="AZ162" s="535"/>
      <c r="BA162" s="475"/>
      <c r="BB162" s="476"/>
      <c r="BC162" s="475"/>
      <c r="BD162" s="535"/>
      <c r="BE162" s="475"/>
      <c r="BF162" s="476"/>
      <c r="BG162" s="475"/>
      <c r="BH162" s="535"/>
    </row>
    <row r="163" customFormat="false" ht="15.75" hidden="false" customHeight="false" outlineLevel="0" collapsed="false">
      <c r="AJ163" s="474" t="s">
        <v>498</v>
      </c>
      <c r="AK163" s="475"/>
      <c r="AL163" s="476"/>
      <c r="AM163" s="475"/>
      <c r="AN163" s="535"/>
      <c r="AO163" s="475"/>
      <c r="AP163" s="476"/>
      <c r="AQ163" s="475"/>
      <c r="AR163" s="535"/>
      <c r="AS163" s="475"/>
      <c r="AT163" s="476"/>
      <c r="AU163" s="475"/>
      <c r="AV163" s="535"/>
      <c r="AW163" s="475"/>
      <c r="AX163" s="476"/>
      <c r="AY163" s="475"/>
      <c r="AZ163" s="535"/>
      <c r="BA163" s="475"/>
      <c r="BB163" s="476"/>
      <c r="BC163" s="475"/>
      <c r="BD163" s="535"/>
      <c r="BE163" s="475"/>
      <c r="BF163" s="476"/>
      <c r="BG163" s="475"/>
      <c r="BH163" s="535"/>
    </row>
    <row r="164" customFormat="false" ht="15.75" hidden="false" customHeight="false" outlineLevel="0" collapsed="false">
      <c r="AJ164" s="474" t="s">
        <v>499</v>
      </c>
      <c r="AK164" s="475"/>
      <c r="AL164" s="476"/>
      <c r="AM164" s="475"/>
      <c r="AN164" s="535"/>
      <c r="AO164" s="475"/>
      <c r="AP164" s="476"/>
      <c r="AQ164" s="475"/>
      <c r="AR164" s="535"/>
      <c r="AS164" s="475"/>
      <c r="AT164" s="476"/>
      <c r="AU164" s="475"/>
      <c r="AV164" s="535"/>
      <c r="AW164" s="475"/>
      <c r="AX164" s="476"/>
      <c r="AY164" s="475"/>
      <c r="AZ164" s="535"/>
      <c r="BA164" s="475"/>
      <c r="BB164" s="476"/>
      <c r="BC164" s="475"/>
      <c r="BD164" s="535"/>
      <c r="BE164" s="475"/>
      <c r="BF164" s="476"/>
      <c r="BG164" s="475"/>
      <c r="BH164" s="535"/>
    </row>
    <row r="165" customFormat="false" ht="15.75" hidden="false" customHeight="false" outlineLevel="0" collapsed="false">
      <c r="AJ165" s="474" t="s">
        <v>501</v>
      </c>
      <c r="AK165" s="475"/>
      <c r="AL165" s="476"/>
      <c r="AM165" s="475"/>
      <c r="AN165" s="535"/>
      <c r="AO165" s="475"/>
      <c r="AP165" s="476"/>
      <c r="AQ165" s="475"/>
      <c r="AR165" s="535"/>
      <c r="AS165" s="475"/>
      <c r="AT165" s="476"/>
      <c r="AU165" s="475"/>
      <c r="AV165" s="535"/>
      <c r="AW165" s="475"/>
      <c r="AX165" s="476"/>
      <c r="AY165" s="475"/>
      <c r="AZ165" s="535"/>
      <c r="BA165" s="475"/>
      <c r="BB165" s="476"/>
      <c r="BC165" s="475"/>
      <c r="BD165" s="535"/>
      <c r="BE165" s="475"/>
      <c r="BF165" s="476"/>
      <c r="BG165" s="475"/>
      <c r="BH165" s="535"/>
    </row>
    <row r="166" customFormat="false" ht="15.75" hidden="false" customHeight="false" outlineLevel="0" collapsed="false">
      <c r="AJ166" s="474" t="s">
        <v>504</v>
      </c>
      <c r="AK166" s="475"/>
      <c r="AL166" s="476"/>
      <c r="AM166" s="475"/>
      <c r="AN166" s="535"/>
      <c r="AO166" s="475"/>
      <c r="AP166" s="476"/>
      <c r="AQ166" s="475"/>
      <c r="AR166" s="535"/>
      <c r="AS166" s="475"/>
      <c r="AT166" s="476"/>
      <c r="AU166" s="475"/>
      <c r="AV166" s="535"/>
      <c r="AW166" s="475"/>
      <c r="AX166" s="476"/>
      <c r="AY166" s="475"/>
      <c r="AZ166" s="535"/>
      <c r="BA166" s="475"/>
      <c r="BB166" s="476"/>
      <c r="BC166" s="475"/>
      <c r="BD166" s="535"/>
      <c r="BE166" s="475"/>
      <c r="BF166" s="476"/>
      <c r="BG166" s="475"/>
      <c r="BH166" s="535"/>
    </row>
    <row r="167" customFormat="false" ht="15.75" hidden="false" customHeight="false" outlineLevel="0" collapsed="false">
      <c r="AJ167" s="474" t="s">
        <v>506</v>
      </c>
      <c r="AK167" s="475"/>
      <c r="AL167" s="476"/>
      <c r="AM167" s="475"/>
      <c r="AN167" s="535"/>
      <c r="AO167" s="475"/>
      <c r="AP167" s="476"/>
      <c r="AQ167" s="475"/>
      <c r="AR167" s="535"/>
      <c r="AS167" s="475"/>
      <c r="AT167" s="476"/>
      <c r="AU167" s="475"/>
      <c r="AV167" s="535"/>
      <c r="AW167" s="475"/>
      <c r="AX167" s="476"/>
      <c r="AY167" s="475"/>
      <c r="AZ167" s="535"/>
      <c r="BA167" s="475"/>
      <c r="BB167" s="476"/>
      <c r="BC167" s="475"/>
      <c r="BD167" s="535"/>
      <c r="BE167" s="475"/>
      <c r="BF167" s="476"/>
      <c r="BG167" s="475"/>
      <c r="BH167" s="535"/>
    </row>
    <row r="168" customFormat="false" ht="15.75" hidden="false" customHeight="false" outlineLevel="0" collapsed="false">
      <c r="AJ168" s="474" t="s">
        <v>132</v>
      </c>
      <c r="AK168" s="475"/>
      <c r="AL168" s="476"/>
      <c r="AM168" s="475"/>
      <c r="AN168" s="535"/>
      <c r="AO168" s="475"/>
      <c r="AP168" s="476"/>
      <c r="AQ168" s="475"/>
      <c r="AR168" s="535"/>
      <c r="AS168" s="475"/>
      <c r="AT168" s="476"/>
      <c r="AU168" s="475"/>
      <c r="AV168" s="535"/>
      <c r="AW168" s="475"/>
      <c r="AX168" s="476"/>
      <c r="AY168" s="475"/>
      <c r="AZ168" s="535"/>
      <c r="BA168" s="475"/>
      <c r="BB168" s="476"/>
      <c r="BC168" s="475"/>
      <c r="BD168" s="535"/>
      <c r="BE168" s="475"/>
      <c r="BF168" s="476"/>
      <c r="BG168" s="475"/>
      <c r="BH168" s="535"/>
    </row>
    <row r="169" customFormat="false" ht="15.75" hidden="false" customHeight="false" outlineLevel="0" collapsed="false">
      <c r="AJ169" s="474" t="s">
        <v>593</v>
      </c>
      <c r="AK169" s="481"/>
      <c r="AL169" s="482"/>
      <c r="AM169" s="481"/>
      <c r="AN169" s="538"/>
      <c r="AO169" s="481"/>
      <c r="AP169" s="482"/>
      <c r="AQ169" s="481"/>
      <c r="AR169" s="538"/>
      <c r="AS169" s="481"/>
      <c r="AT169" s="482"/>
      <c r="AU169" s="481"/>
      <c r="AV169" s="538"/>
      <c r="AW169" s="481"/>
      <c r="AX169" s="482"/>
      <c r="AY169" s="481"/>
      <c r="AZ169" s="538"/>
      <c r="BA169" s="481"/>
      <c r="BB169" s="482"/>
      <c r="BC169" s="481"/>
      <c r="BD169" s="538"/>
      <c r="BE169" s="481"/>
      <c r="BF169" s="482"/>
      <c r="BG169" s="481"/>
      <c r="BH169" s="538"/>
    </row>
    <row r="170" customFormat="false" ht="15.75" hidden="false" customHeight="false" outlineLevel="0" collapsed="false">
      <c r="AJ170" s="474" t="s">
        <v>594</v>
      </c>
      <c r="AK170" s="481"/>
      <c r="AL170" s="482"/>
      <c r="AM170" s="481"/>
      <c r="AN170" s="538"/>
      <c r="AO170" s="481"/>
      <c r="AP170" s="482"/>
      <c r="AQ170" s="481"/>
      <c r="AR170" s="538"/>
      <c r="AS170" s="481"/>
      <c r="AT170" s="482"/>
      <c r="AU170" s="481"/>
      <c r="AV170" s="538"/>
      <c r="AW170" s="481"/>
      <c r="AX170" s="482"/>
      <c r="AY170" s="481"/>
      <c r="AZ170" s="538"/>
      <c r="BA170" s="481"/>
      <c r="BB170" s="482"/>
      <c r="BC170" s="481"/>
      <c r="BD170" s="538"/>
      <c r="BE170" s="481"/>
      <c r="BF170" s="482"/>
      <c r="BG170" s="481"/>
      <c r="BH170" s="538"/>
    </row>
    <row r="171" customFormat="false" ht="15" hidden="false" customHeight="false" outlineLevel="0" collapsed="false">
      <c r="AJ171" s="0"/>
      <c r="AK171" s="0"/>
      <c r="AL171" s="0"/>
      <c r="AM171" s="0"/>
      <c r="AN171" s="0"/>
      <c r="AO171" s="0"/>
      <c r="AP171" s="0"/>
      <c r="AQ171" s="0"/>
      <c r="AR171" s="0"/>
      <c r="AS171" s="0"/>
      <c r="AT171" s="0"/>
      <c r="AU171" s="0"/>
      <c r="AV171" s="0"/>
      <c r="AW171" s="0"/>
      <c r="AX171" s="0"/>
      <c r="AY171" s="0"/>
      <c r="AZ171" s="0"/>
      <c r="BA171" s="0"/>
      <c r="BB171" s="0"/>
      <c r="BC171" s="0"/>
      <c r="BD171" s="0"/>
    </row>
    <row r="172" customFormat="false" ht="15.75" hidden="false" customHeight="false" outlineLevel="0" collapsed="false">
      <c r="AJ172" s="10" t="s">
        <v>628</v>
      </c>
      <c r="AK172" s="0"/>
      <c r="AL172" s="0"/>
      <c r="AM172" s="0"/>
      <c r="AN172" s="0"/>
      <c r="AO172" s="0"/>
      <c r="AP172" s="0"/>
      <c r="AQ172" s="0"/>
      <c r="AR172" s="0"/>
      <c r="AS172" s="0"/>
      <c r="AT172" s="0"/>
      <c r="AU172" s="0"/>
      <c r="AV172" s="0"/>
      <c r="AW172" s="0"/>
      <c r="AX172" s="0"/>
      <c r="AY172" s="0"/>
      <c r="AZ172" s="0"/>
      <c r="BA172" s="0"/>
      <c r="BB172" s="0"/>
      <c r="BC172" s="0"/>
      <c r="BD172" s="0"/>
    </row>
    <row r="173" customFormat="false" ht="15" hidden="false" customHeight="false" outlineLevel="0" collapsed="false">
      <c r="AJ173" s="561"/>
      <c r="AK173" s="561" t="n">
        <v>2010</v>
      </c>
      <c r="AL173" s="561" t="n">
        <v>2015</v>
      </c>
      <c r="AM173" s="561" t="n">
        <v>2020</v>
      </c>
      <c r="AN173" s="561" t="n">
        <v>2025</v>
      </c>
      <c r="AO173" s="561" t="n">
        <v>2030</v>
      </c>
      <c r="AP173" s="561" t="n">
        <v>2035</v>
      </c>
      <c r="AQ173" s="0"/>
      <c r="AR173" s="0"/>
      <c r="AS173" s="0"/>
      <c r="AT173" s="0"/>
      <c r="AU173" s="0"/>
      <c r="AV173" s="0"/>
      <c r="AW173" s="0"/>
      <c r="AX173" s="0"/>
      <c r="AY173" s="0"/>
      <c r="AZ173" s="0"/>
      <c r="BA173" s="0"/>
      <c r="BB173" s="0"/>
      <c r="BC173" s="0"/>
      <c r="BD173" s="0"/>
    </row>
    <row r="174" customFormat="false" ht="15" hidden="false" customHeight="false" outlineLevel="0" collapsed="false">
      <c r="AJ174" s="562" t="s">
        <v>135</v>
      </c>
      <c r="AK174" s="381"/>
      <c r="AL174" s="381"/>
      <c r="AM174" s="381"/>
      <c r="AN174" s="381"/>
      <c r="AO174" s="381"/>
      <c r="AP174" s="381"/>
      <c r="AQ174" s="0"/>
      <c r="AR174" s="0"/>
      <c r="AS174" s="0"/>
      <c r="AT174" s="0"/>
      <c r="AU174" s="0"/>
      <c r="AV174" s="0"/>
      <c r="AW174" s="0"/>
      <c r="AX174" s="0"/>
      <c r="AY174" s="0"/>
      <c r="AZ174" s="0"/>
      <c r="BA174" s="0"/>
      <c r="BB174" s="0"/>
      <c r="BC174" s="0"/>
      <c r="BD174" s="0"/>
    </row>
    <row r="175" customFormat="false" ht="15" hidden="false" customHeight="false" outlineLevel="0" collapsed="false">
      <c r="AJ175" s="562" t="s">
        <v>498</v>
      </c>
      <c r="AK175" s="381"/>
      <c r="AL175" s="381"/>
      <c r="AM175" s="381"/>
      <c r="AN175" s="381"/>
      <c r="AO175" s="381"/>
      <c r="AP175" s="381"/>
      <c r="AQ175" s="0"/>
      <c r="AR175" s="0"/>
      <c r="AS175" s="0"/>
      <c r="AT175" s="0"/>
      <c r="AU175" s="0"/>
      <c r="AV175" s="0"/>
      <c r="AW175" s="0"/>
      <c r="AX175" s="0"/>
      <c r="AY175" s="0"/>
      <c r="AZ175" s="0"/>
      <c r="BA175" s="0"/>
      <c r="BB175" s="0"/>
      <c r="BC175" s="0"/>
      <c r="BD175" s="0"/>
    </row>
    <row r="176" customFormat="false" ht="15" hidden="false" customHeight="false" outlineLevel="0" collapsed="false">
      <c r="AJ176" s="562" t="s">
        <v>499</v>
      </c>
      <c r="AK176" s="381"/>
      <c r="AL176" s="381"/>
      <c r="AM176" s="381"/>
      <c r="AN176" s="381"/>
      <c r="AO176" s="381"/>
      <c r="AP176" s="381"/>
      <c r="AQ176" s="0"/>
      <c r="AR176" s="0"/>
      <c r="AS176" s="0"/>
      <c r="AT176" s="0"/>
      <c r="AU176" s="0"/>
      <c r="AV176" s="0"/>
      <c r="AW176" s="0"/>
      <c r="AX176" s="0"/>
      <c r="AY176" s="0"/>
      <c r="AZ176" s="0"/>
      <c r="BA176" s="0"/>
      <c r="BB176" s="0"/>
      <c r="BC176" s="0"/>
      <c r="BD176" s="0"/>
    </row>
    <row r="177" customFormat="false" ht="15" hidden="false" customHeight="false" outlineLevel="0" collapsed="false">
      <c r="AJ177" s="562" t="s">
        <v>501</v>
      </c>
      <c r="AK177" s="381"/>
      <c r="AL177" s="381"/>
      <c r="AM177" s="381"/>
      <c r="AN177" s="381"/>
      <c r="AO177" s="381"/>
      <c r="AP177" s="381"/>
      <c r="AQ177" s="0"/>
      <c r="AR177" s="0"/>
      <c r="AS177" s="0"/>
      <c r="AT177" s="0"/>
      <c r="AU177" s="0"/>
      <c r="AV177" s="0"/>
      <c r="AW177" s="0"/>
      <c r="AX177" s="0"/>
      <c r="AY177" s="0"/>
      <c r="AZ177" s="0"/>
      <c r="BA177" s="0"/>
      <c r="BB177" s="0"/>
      <c r="BC177" s="0"/>
      <c r="BD177" s="0"/>
    </row>
    <row r="178" customFormat="false" ht="15" hidden="false" customHeight="false" outlineLevel="0" collapsed="false">
      <c r="AJ178" s="562" t="s">
        <v>504</v>
      </c>
      <c r="AK178" s="381"/>
      <c r="AL178" s="381"/>
      <c r="AM178" s="381"/>
      <c r="AN178" s="381"/>
      <c r="AO178" s="381"/>
      <c r="AP178" s="381"/>
      <c r="AQ178" s="0"/>
      <c r="AR178" s="0"/>
      <c r="AS178" s="0"/>
      <c r="AT178" s="0"/>
      <c r="AU178" s="0"/>
      <c r="AV178" s="0"/>
      <c r="AW178" s="0"/>
      <c r="AX178" s="0"/>
      <c r="AY178" s="0"/>
      <c r="AZ178" s="0"/>
      <c r="BA178" s="0"/>
      <c r="BB178" s="0"/>
      <c r="BC178" s="0"/>
      <c r="BD178" s="0"/>
    </row>
    <row r="179" customFormat="false" ht="15" hidden="false" customHeight="false" outlineLevel="0" collapsed="false">
      <c r="AJ179" s="562" t="s">
        <v>506</v>
      </c>
      <c r="AK179" s="381"/>
      <c r="AL179" s="381"/>
      <c r="AM179" s="381"/>
      <c r="AN179" s="381"/>
      <c r="AO179" s="381"/>
      <c r="AP179" s="381"/>
      <c r="AQ179" s="0"/>
      <c r="AR179" s="0"/>
      <c r="AS179" s="0"/>
      <c r="AT179" s="0"/>
      <c r="AU179" s="0"/>
      <c r="AV179" s="0"/>
      <c r="AW179" s="0"/>
      <c r="AX179" s="0"/>
      <c r="AY179" s="0"/>
      <c r="AZ179" s="0"/>
      <c r="BA179" s="0"/>
      <c r="BB179" s="0"/>
      <c r="BC179" s="0"/>
      <c r="BD179" s="0"/>
    </row>
    <row r="180" customFormat="false" ht="15" hidden="false" customHeight="false" outlineLevel="0" collapsed="false">
      <c r="AJ180" s="562" t="s">
        <v>132</v>
      </c>
      <c r="AK180" s="381"/>
      <c r="AL180" s="381"/>
      <c r="AM180" s="381"/>
      <c r="AN180" s="381"/>
      <c r="AO180" s="381"/>
      <c r="AP180" s="381"/>
      <c r="AQ180" s="0"/>
      <c r="AR180" s="0"/>
      <c r="AS180" s="0"/>
      <c r="AT180" s="0"/>
      <c r="AU180" s="0"/>
      <c r="AV180" s="0"/>
      <c r="AW180" s="0"/>
      <c r="AX180" s="0"/>
      <c r="AY180" s="0"/>
      <c r="AZ180" s="0"/>
      <c r="BA180" s="0"/>
      <c r="BB180" s="0"/>
      <c r="BC180" s="0"/>
      <c r="BD180" s="0"/>
    </row>
    <row r="181" customFormat="false" ht="15" hidden="false" customHeight="false" outlineLevel="0" collapsed="false">
      <c r="AJ181" s="562" t="s">
        <v>593</v>
      </c>
      <c r="AK181" s="381"/>
      <c r="AL181" s="381"/>
      <c r="AM181" s="381"/>
      <c r="AN181" s="381"/>
      <c r="AO181" s="381"/>
      <c r="AP181" s="381"/>
      <c r="AQ181" s="0"/>
      <c r="AR181" s="0"/>
      <c r="AS181" s="0"/>
      <c r="AT181" s="0"/>
      <c r="AU181" s="0"/>
      <c r="AV181" s="0"/>
      <c r="AW181" s="0"/>
      <c r="AX181" s="0"/>
      <c r="AY181" s="0"/>
      <c r="AZ181" s="0"/>
      <c r="BA181" s="0"/>
      <c r="BB181" s="0"/>
      <c r="BC181" s="0"/>
      <c r="BD181" s="0"/>
    </row>
    <row r="182" customFormat="false" ht="15" hidden="false" customHeight="false" outlineLevel="0" collapsed="false">
      <c r="AJ182" s="562" t="s">
        <v>594</v>
      </c>
      <c r="AK182" s="381"/>
      <c r="AL182" s="381"/>
      <c r="AM182" s="381"/>
      <c r="AN182" s="381"/>
      <c r="AO182" s="381"/>
      <c r="AP182" s="381"/>
      <c r="AQ182" s="0"/>
      <c r="AR182" s="0"/>
      <c r="AS182" s="0"/>
      <c r="AT182" s="0"/>
      <c r="AU182" s="0"/>
      <c r="AV182" s="0"/>
      <c r="AW182" s="0"/>
      <c r="AX182" s="0"/>
      <c r="AY182" s="0"/>
      <c r="AZ182" s="0"/>
      <c r="BA182" s="0"/>
      <c r="BB182" s="0"/>
      <c r="BC182" s="0"/>
      <c r="BD182" s="0"/>
    </row>
    <row r="183" customFormat="false" ht="15" hidden="false" customHeight="false" outlineLevel="0" collapsed="false">
      <c r="AJ183" s="0"/>
      <c r="AK183" s="0"/>
      <c r="AL183" s="0"/>
      <c r="AM183" s="0"/>
      <c r="AN183" s="0"/>
      <c r="AO183" s="0"/>
      <c r="AP183" s="0"/>
      <c r="AQ183" s="0"/>
      <c r="AR183" s="0"/>
      <c r="AS183" s="0"/>
      <c r="AT183" s="0"/>
      <c r="AU183" s="0"/>
      <c r="AV183" s="0"/>
      <c r="AW183" s="0"/>
      <c r="AX183" s="0"/>
      <c r="AY183" s="0"/>
      <c r="AZ183" s="0"/>
      <c r="BA183" s="0"/>
      <c r="BB183" s="0"/>
      <c r="BC183" s="0"/>
      <c r="BD183" s="0"/>
    </row>
    <row r="184" customFormat="false" ht="15" hidden="false" customHeight="false" outlineLevel="0" collapsed="false">
      <c r="AJ184" s="0"/>
      <c r="AK184" s="0"/>
      <c r="AL184" s="0"/>
      <c r="AM184" s="0"/>
      <c r="AN184" s="0"/>
      <c r="AO184" s="0"/>
      <c r="AP184" s="0"/>
      <c r="AQ184" s="0"/>
      <c r="AR184" s="0"/>
      <c r="AS184" s="0"/>
      <c r="AT184" s="0"/>
      <c r="AU184" s="0"/>
      <c r="AV184" s="0"/>
      <c r="AW184" s="0"/>
      <c r="AX184" s="0"/>
      <c r="AY184" s="0"/>
      <c r="AZ184" s="0"/>
      <c r="BA184" s="0"/>
      <c r="BB184" s="0"/>
      <c r="BC184" s="0"/>
      <c r="BD184" s="0"/>
    </row>
    <row r="185" customFormat="false" ht="15" hidden="false" customHeight="false" outlineLevel="0" collapsed="false">
      <c r="AJ185" s="559" t="s">
        <v>629</v>
      </c>
      <c r="AK185" s="0"/>
      <c r="AL185" s="0"/>
      <c r="AM185" s="0"/>
      <c r="AN185" s="0"/>
      <c r="AO185" s="0"/>
      <c r="AP185" s="0"/>
      <c r="AQ185" s="0"/>
      <c r="AR185" s="0"/>
      <c r="AS185" s="0"/>
      <c r="AT185" s="0"/>
      <c r="AU185" s="0"/>
      <c r="AV185" s="0"/>
      <c r="AW185" s="0"/>
      <c r="AX185" s="0"/>
      <c r="AY185" s="0"/>
      <c r="AZ185" s="0"/>
      <c r="BA185" s="0"/>
      <c r="BB185" s="0"/>
      <c r="BC185" s="0"/>
      <c r="BD185" s="0"/>
    </row>
    <row r="186" customFormat="false" ht="15" hidden="false" customHeight="false" outlineLevel="0" collapsed="false">
      <c r="AJ186" s="4" t="s">
        <v>630</v>
      </c>
      <c r="AK186" s="0"/>
      <c r="AL186" s="0"/>
      <c r="AM186" s="0"/>
      <c r="AN186" s="0"/>
      <c r="AO186" s="0"/>
      <c r="AP186" s="0"/>
      <c r="AQ186" s="0"/>
      <c r="AR186" s="0"/>
      <c r="AS186" s="0"/>
      <c r="AT186" s="0"/>
      <c r="AU186" s="0"/>
      <c r="AV186" s="0"/>
      <c r="AW186" s="0"/>
      <c r="AX186" s="0"/>
      <c r="AY186" s="0"/>
      <c r="AZ186" s="0"/>
      <c r="BA186" s="0"/>
      <c r="BB186" s="0"/>
      <c r="BC186" s="0"/>
      <c r="BD186" s="0"/>
    </row>
    <row r="187" customFormat="false" ht="15" hidden="false" customHeight="false" outlineLevel="0" collapsed="false">
      <c r="AJ187" s="0"/>
      <c r="AK187" s="0"/>
      <c r="AL187" s="0"/>
      <c r="AM187" s="0"/>
      <c r="AN187" s="0"/>
      <c r="AO187" s="0"/>
      <c r="AP187" s="0"/>
      <c r="AQ187" s="0"/>
      <c r="AR187" s="0"/>
      <c r="AS187" s="0"/>
      <c r="AT187" s="0"/>
      <c r="AU187" s="0"/>
      <c r="AV187" s="0"/>
      <c r="AW187" s="0"/>
      <c r="AX187" s="0"/>
      <c r="AY187" s="0"/>
      <c r="AZ187" s="0"/>
      <c r="BA187" s="0"/>
      <c r="BB187" s="0"/>
      <c r="BC187" s="0"/>
      <c r="BD187" s="0"/>
    </row>
    <row r="188" customFormat="false" ht="15.75" hidden="false" customHeight="false" outlineLevel="0" collapsed="false">
      <c r="AJ188" s="10" t="s">
        <v>631</v>
      </c>
      <c r="AK188" s="0"/>
      <c r="AL188" s="0"/>
      <c r="AM188" s="0"/>
      <c r="AN188" s="0"/>
      <c r="AO188" s="0"/>
      <c r="AP188" s="0"/>
      <c r="AQ188" s="0"/>
      <c r="AR188" s="0"/>
      <c r="AS188" s="0"/>
      <c r="AT188" s="0"/>
      <c r="AU188" s="0"/>
      <c r="AV188" s="0"/>
      <c r="AW188" s="0"/>
      <c r="AX188" s="0"/>
      <c r="AY188" s="0"/>
      <c r="AZ188" s="0"/>
      <c r="BA188" s="0"/>
      <c r="BB188" s="0"/>
      <c r="BC188" s="0"/>
      <c r="BD188" s="0"/>
    </row>
    <row r="189" customFormat="false" ht="15" hidden="false" customHeight="false" outlineLevel="0" collapsed="false">
      <c r="AJ189" s="561"/>
      <c r="AK189" s="561" t="s">
        <v>523</v>
      </c>
      <c r="AL189" s="561" t="s">
        <v>632</v>
      </c>
      <c r="AM189" s="561" t="s">
        <v>531</v>
      </c>
      <c r="AN189" s="561" t="s">
        <v>633</v>
      </c>
      <c r="AO189" s="0"/>
      <c r="AP189" s="0"/>
      <c r="AQ189" s="0"/>
      <c r="AR189" s="0"/>
      <c r="AS189" s="0"/>
      <c r="AT189" s="0"/>
      <c r="AU189" s="0"/>
      <c r="AV189" s="0"/>
      <c r="AW189" s="0"/>
      <c r="AX189" s="0"/>
      <c r="AY189" s="0"/>
      <c r="AZ189" s="0"/>
      <c r="BA189" s="0"/>
      <c r="BB189" s="0"/>
      <c r="BC189" s="0"/>
      <c r="BD189" s="0"/>
    </row>
    <row r="190" customFormat="false" ht="15" hidden="false" customHeight="false" outlineLevel="0" collapsed="false">
      <c r="AJ190" s="381" t="s">
        <v>634</v>
      </c>
      <c r="AK190" s="563" t="n">
        <v>0.09</v>
      </c>
      <c r="AL190" s="563" t="n">
        <v>0.11</v>
      </c>
      <c r="AM190" s="563" t="n">
        <v>0.14</v>
      </c>
      <c r="AN190" s="563" t="n">
        <v>0.15</v>
      </c>
      <c r="AO190" s="0"/>
      <c r="AP190" s="0"/>
      <c r="AQ190" s="0"/>
      <c r="AR190" s="0"/>
      <c r="AS190" s="0"/>
      <c r="AT190" s="0"/>
      <c r="AU190" s="0"/>
      <c r="AV190" s="0"/>
      <c r="AW190" s="0"/>
      <c r="AX190" s="0"/>
      <c r="AY190" s="0"/>
      <c r="AZ190" s="0"/>
      <c r="BA190" s="0"/>
      <c r="BB190" s="0"/>
      <c r="BC190" s="0"/>
      <c r="BD190" s="0"/>
    </row>
    <row r="191" customFormat="false" ht="15" hidden="false" customHeight="false" outlineLevel="0" collapsed="false">
      <c r="AJ191" s="381" t="s">
        <v>635</v>
      </c>
      <c r="AK191" s="563" t="n">
        <v>0.39</v>
      </c>
      <c r="AL191" s="563" t="n">
        <v>0.36</v>
      </c>
      <c r="AM191" s="563" t="n">
        <v>0.43</v>
      </c>
      <c r="AN191" s="563" t="n">
        <v>0.33</v>
      </c>
      <c r="AO191" s="0"/>
      <c r="AP191" s="0"/>
      <c r="AQ191" s="0"/>
      <c r="AR191" s="0"/>
      <c r="AS191" s="0"/>
      <c r="AT191" s="0"/>
      <c r="AU191" s="0"/>
      <c r="AV191" s="0"/>
      <c r="AW191" s="0"/>
      <c r="AX191" s="0"/>
      <c r="AY191" s="0"/>
      <c r="AZ191" s="0"/>
      <c r="BA191" s="0"/>
      <c r="BB191" s="0"/>
      <c r="BC191" s="0"/>
      <c r="BD191" s="0"/>
    </row>
    <row r="192" customFormat="false" ht="15" hidden="false" customHeight="false" outlineLevel="0" collapsed="false">
      <c r="AJ192" s="381" t="s">
        <v>636</v>
      </c>
      <c r="AK192" s="563" t="n">
        <v>0.74</v>
      </c>
      <c r="AL192" s="563" t="n">
        <v>0.63</v>
      </c>
      <c r="AM192" s="563" t="n">
        <v>0.71</v>
      </c>
      <c r="AN192" s="563" t="n">
        <v>0.43</v>
      </c>
      <c r="AO192" s="0"/>
      <c r="AP192" s="0"/>
      <c r="AQ192" s="0"/>
      <c r="AR192" s="0"/>
      <c r="AS192" s="0"/>
      <c r="AT192" s="0"/>
      <c r="AU192" s="0"/>
      <c r="AV192" s="0"/>
      <c r="AW192" s="0"/>
      <c r="AX192" s="0"/>
      <c r="AY192" s="0"/>
      <c r="AZ192" s="0"/>
      <c r="BA192" s="0"/>
      <c r="BB192" s="0"/>
      <c r="BC192" s="0"/>
      <c r="BD192" s="0"/>
    </row>
    <row r="193" customFormat="false" ht="15" hidden="false" customHeight="false" outlineLevel="0" collapsed="false">
      <c r="AJ193" s="0"/>
      <c r="AK193" s="0"/>
      <c r="AL193" s="0"/>
      <c r="AM193" s="0"/>
      <c r="AN193" s="0"/>
      <c r="AO193" s="0"/>
      <c r="AP193" s="0"/>
      <c r="AQ193" s="0"/>
      <c r="AR193" s="0"/>
      <c r="AS193" s="0"/>
      <c r="AT193" s="0"/>
      <c r="AU193" s="0"/>
      <c r="AV193" s="0"/>
      <c r="AW193" s="0"/>
      <c r="AX193" s="0"/>
      <c r="AY193" s="0"/>
      <c r="AZ193" s="0"/>
      <c r="BA193" s="0"/>
      <c r="BB193" s="0"/>
      <c r="BC193" s="0"/>
      <c r="BD193" s="0"/>
    </row>
    <row r="194" customFormat="false" ht="15" hidden="false" customHeight="false" outlineLevel="0" collapsed="false">
      <c r="AJ194" s="0"/>
      <c r="AK194" s="0"/>
      <c r="AL194" s="0"/>
      <c r="AM194" s="0"/>
      <c r="AN194" s="0"/>
      <c r="AO194" s="0"/>
      <c r="AP194" s="0"/>
      <c r="AQ194" s="0"/>
      <c r="AR194" s="0"/>
      <c r="AS194" s="0"/>
      <c r="AT194" s="0"/>
      <c r="AU194" s="0"/>
      <c r="AV194" s="0"/>
      <c r="AW194" s="0"/>
      <c r="AX194" s="0"/>
      <c r="AY194" s="0"/>
      <c r="AZ194" s="0"/>
      <c r="BA194" s="0"/>
      <c r="BB194" s="0"/>
      <c r="BC194" s="0"/>
      <c r="BD194" s="0"/>
    </row>
    <row r="195" customFormat="false" ht="15" hidden="false" customHeight="false" outlineLevel="0" collapsed="false">
      <c r="AJ195" s="10" t="s">
        <v>637</v>
      </c>
      <c r="AK195" s="0"/>
      <c r="AL195" s="0"/>
      <c r="AM195" s="0"/>
      <c r="AN195" s="0"/>
      <c r="AO195" s="0"/>
      <c r="AP195" s="0"/>
      <c r="AQ195" s="0"/>
      <c r="AR195" s="0"/>
      <c r="AS195" s="0"/>
      <c r="AT195" s="0"/>
      <c r="AU195" s="0"/>
      <c r="AV195" s="0"/>
      <c r="AW195" s="0"/>
      <c r="AX195" s="0"/>
      <c r="AY195" s="0"/>
      <c r="AZ195" s="0"/>
      <c r="BA195" s="0"/>
      <c r="BB195" s="0"/>
      <c r="BC195" s="0"/>
      <c r="BD195" s="0"/>
    </row>
    <row r="196" customFormat="false" ht="15.75" hidden="false" customHeight="false" outlineLevel="0" collapsed="false">
      <c r="AJ196" s="0"/>
      <c r="AK196" s="496" t="s">
        <v>505</v>
      </c>
      <c r="AL196" s="496"/>
      <c r="AM196" s="496"/>
      <c r="AN196" s="496"/>
      <c r="AO196" s="496" t="s">
        <v>31</v>
      </c>
      <c r="AP196" s="496"/>
      <c r="AQ196" s="496"/>
      <c r="AR196" s="496"/>
      <c r="AS196" s="496" t="s">
        <v>32</v>
      </c>
      <c r="AT196" s="496"/>
      <c r="AU196" s="496"/>
      <c r="AV196" s="496"/>
      <c r="AW196" s="496" t="s">
        <v>33</v>
      </c>
      <c r="AX196" s="496"/>
      <c r="AY196" s="496"/>
      <c r="AZ196" s="496"/>
      <c r="BA196" s="496" t="s">
        <v>34</v>
      </c>
      <c r="BB196" s="496"/>
      <c r="BC196" s="496"/>
      <c r="BD196" s="496"/>
    </row>
    <row r="197" customFormat="false" ht="15" hidden="false" customHeight="false" outlineLevel="0" collapsed="false">
      <c r="AJ197" s="561" t="s">
        <v>637</v>
      </c>
      <c r="AK197" s="564" t="s">
        <v>523</v>
      </c>
      <c r="AL197" s="564" t="s">
        <v>632</v>
      </c>
      <c r="AM197" s="564" t="s">
        <v>531</v>
      </c>
      <c r="AN197" s="564" t="s">
        <v>633</v>
      </c>
      <c r="AO197" s="564" t="s">
        <v>523</v>
      </c>
      <c r="AP197" s="564" t="s">
        <v>632</v>
      </c>
      <c r="AQ197" s="564" t="s">
        <v>531</v>
      </c>
      <c r="AR197" s="564" t="s">
        <v>633</v>
      </c>
      <c r="AS197" s="564" t="s">
        <v>523</v>
      </c>
      <c r="AT197" s="564" t="s">
        <v>632</v>
      </c>
      <c r="AU197" s="564" t="s">
        <v>531</v>
      </c>
      <c r="AV197" s="564" t="s">
        <v>633</v>
      </c>
      <c r="AW197" s="564" t="s">
        <v>523</v>
      </c>
      <c r="AX197" s="564" t="s">
        <v>632</v>
      </c>
      <c r="AY197" s="564" t="s">
        <v>531</v>
      </c>
      <c r="AZ197" s="564" t="s">
        <v>633</v>
      </c>
      <c r="BA197" s="564" t="s">
        <v>523</v>
      </c>
      <c r="BB197" s="564" t="s">
        <v>632</v>
      </c>
      <c r="BC197" s="564" t="s">
        <v>531</v>
      </c>
      <c r="BD197" s="564" t="s">
        <v>633</v>
      </c>
    </row>
    <row r="198" customFormat="false" ht="15" hidden="false" customHeight="false" outlineLevel="0" collapsed="false">
      <c r="AJ198" s="381" t="s">
        <v>634</v>
      </c>
      <c r="AK198" s="563"/>
      <c r="AL198" s="563"/>
      <c r="AM198" s="563"/>
      <c r="AN198" s="563"/>
      <c r="AO198" s="563"/>
      <c r="AP198" s="563"/>
      <c r="AQ198" s="563"/>
      <c r="AR198" s="563"/>
      <c r="AS198" s="563"/>
      <c r="AT198" s="563"/>
      <c r="AU198" s="563"/>
      <c r="AV198" s="563"/>
      <c r="AW198" s="563"/>
      <c r="AX198" s="563"/>
      <c r="AY198" s="563"/>
      <c r="AZ198" s="563"/>
      <c r="BA198" s="563"/>
      <c r="BB198" s="563"/>
      <c r="BC198" s="563"/>
      <c r="BD198" s="563"/>
    </row>
    <row r="199" customFormat="false" ht="15" hidden="false" customHeight="false" outlineLevel="0" collapsed="false">
      <c r="AJ199" s="381" t="s">
        <v>635</v>
      </c>
      <c r="AK199" s="563"/>
      <c r="AL199" s="563"/>
      <c r="AM199" s="563"/>
      <c r="AN199" s="563"/>
      <c r="AO199" s="563"/>
      <c r="AP199" s="563"/>
      <c r="AQ199" s="563"/>
      <c r="AR199" s="563"/>
      <c r="AS199" s="563"/>
      <c r="AT199" s="563"/>
      <c r="AU199" s="563"/>
      <c r="AV199" s="563"/>
      <c r="AW199" s="563"/>
      <c r="AX199" s="563"/>
      <c r="AY199" s="563"/>
      <c r="AZ199" s="563"/>
      <c r="BA199" s="563"/>
      <c r="BB199" s="563"/>
      <c r="BC199" s="563"/>
      <c r="BD199" s="563"/>
    </row>
    <row r="200" customFormat="false" ht="15" hidden="false" customHeight="false" outlineLevel="0" collapsed="false">
      <c r="AJ200" s="381" t="s">
        <v>636</v>
      </c>
      <c r="AK200" s="563"/>
      <c r="AL200" s="563"/>
      <c r="AM200" s="563"/>
      <c r="AN200" s="563"/>
      <c r="AO200" s="563"/>
      <c r="AP200" s="563"/>
      <c r="AQ200" s="563"/>
      <c r="AR200" s="563"/>
      <c r="AS200" s="563"/>
      <c r="AT200" s="563"/>
      <c r="AU200" s="563"/>
      <c r="AV200" s="563"/>
      <c r="AW200" s="563"/>
      <c r="AX200" s="563"/>
      <c r="AY200" s="563"/>
      <c r="AZ200" s="563"/>
      <c r="BA200" s="563"/>
      <c r="BB200" s="563"/>
      <c r="BC200" s="563"/>
      <c r="BD200" s="563"/>
    </row>
    <row r="201" customFormat="false" ht="15" hidden="false" customHeight="false" outlineLevel="0" collapsed="false">
      <c r="AJ201" s="381" t="s">
        <v>59</v>
      </c>
      <c r="AK201" s="496"/>
      <c r="AL201" s="496"/>
      <c r="AM201" s="496"/>
      <c r="AN201" s="496"/>
      <c r="AO201" s="496"/>
      <c r="AP201" s="496"/>
      <c r="AQ201" s="496"/>
      <c r="AR201" s="496"/>
      <c r="AS201" s="496"/>
      <c r="AT201" s="496"/>
      <c r="AU201" s="496"/>
      <c r="AV201" s="496"/>
      <c r="AW201" s="496"/>
      <c r="AX201" s="496"/>
      <c r="AY201" s="496"/>
      <c r="AZ201" s="496"/>
      <c r="BA201" s="496"/>
      <c r="BB201" s="496"/>
      <c r="BC201" s="496"/>
      <c r="BD201" s="496"/>
    </row>
    <row r="202" customFormat="false" ht="15" hidden="false" customHeight="false" outlineLevel="0" collapsed="false">
      <c r="AJ202" s="0"/>
    </row>
    <row r="203" customFormat="false" ht="15" hidden="false" customHeight="false" outlineLevel="0" collapsed="false">
      <c r="AJ203" s="0"/>
    </row>
    <row r="204" customFormat="false" ht="15" hidden="false" customHeight="false" outlineLevel="0" collapsed="false">
      <c r="AJ204" s="0"/>
    </row>
    <row r="205" customFormat="false" ht="15" hidden="false" customHeight="false" outlineLevel="0" collapsed="false">
      <c r="AJ205" s="0"/>
    </row>
    <row r="206" customFormat="false" ht="15" hidden="false" customHeight="false" outlineLevel="0" collapsed="false">
      <c r="AJ206" s="0"/>
    </row>
    <row r="207" customFormat="false" ht="15" hidden="false" customHeight="false" outlineLevel="0" collapsed="false">
      <c r="AJ207" s="0"/>
    </row>
    <row r="208" customFormat="false" ht="15" hidden="false" customHeight="false" outlineLevel="0" collapsed="false">
      <c r="AJ208" s="5" t="s">
        <v>638</v>
      </c>
    </row>
    <row r="209" customFormat="false" ht="15" hidden="false" customHeight="false" outlineLevel="0" collapsed="false">
      <c r="AJ209" s="0"/>
    </row>
    <row r="210" customFormat="false" ht="72.75" hidden="false" customHeight="false" outlineLevel="0" collapsed="false">
      <c r="AJ210" s="565" t="s">
        <v>639</v>
      </c>
    </row>
    <row r="211" customFormat="false" ht="101.25" hidden="false" customHeight="false" outlineLevel="0" collapsed="false">
      <c r="AJ211" s="566" t="s">
        <v>640</v>
      </c>
    </row>
    <row r="212" customFormat="false" ht="172.5" hidden="false" customHeight="false" outlineLevel="0" collapsed="false">
      <c r="AJ212" s="565" t="s">
        <v>641</v>
      </c>
    </row>
    <row r="213" customFormat="false" ht="58.5" hidden="false" customHeight="false" outlineLevel="0" collapsed="false">
      <c r="AJ213" s="565" t="s">
        <v>642</v>
      </c>
    </row>
    <row r="214" customFormat="false" ht="58.5" hidden="false" customHeight="false" outlineLevel="0" collapsed="false">
      <c r="AJ214" s="565" t="s">
        <v>643</v>
      </c>
    </row>
    <row r="215" customFormat="false" ht="45.75" hidden="false" customHeight="false" outlineLevel="0" collapsed="false">
      <c r="AJ215" s="566" t="s">
        <v>644</v>
      </c>
    </row>
    <row r="216" customFormat="false" ht="30" hidden="false" customHeight="false" outlineLevel="0" collapsed="false">
      <c r="AJ216" s="566" t="s">
        <v>645</v>
      </c>
    </row>
    <row r="217" customFormat="false" ht="30" hidden="false" customHeight="false" outlineLevel="0" collapsed="false">
      <c r="AJ217" s="566" t="s">
        <v>646</v>
      </c>
    </row>
    <row r="218" customFormat="false" ht="30" hidden="false" customHeight="false" outlineLevel="0" collapsed="false">
      <c r="AJ218" s="565" t="s">
        <v>647</v>
      </c>
    </row>
  </sheetData>
  <mergeCells count="43">
    <mergeCell ref="A3:G3"/>
    <mergeCell ref="O3:U3"/>
    <mergeCell ref="X3:AE3"/>
    <mergeCell ref="J4:M8"/>
    <mergeCell ref="C18:D18"/>
    <mergeCell ref="E18:F18"/>
    <mergeCell ref="Q18:R18"/>
    <mergeCell ref="S18:T18"/>
    <mergeCell ref="AJ31:AN34"/>
    <mergeCell ref="AJ67:AJ71"/>
    <mergeCell ref="AO67:AO71"/>
    <mergeCell ref="AT67:AT71"/>
    <mergeCell ref="AJ72:AJ76"/>
    <mergeCell ref="AO72:AO76"/>
    <mergeCell ref="AT72:AT76"/>
    <mergeCell ref="AJ77:AJ81"/>
    <mergeCell ref="AO77:AO81"/>
    <mergeCell ref="AT77:AT81"/>
    <mergeCell ref="AJ82:AJ86"/>
    <mergeCell ref="AO82:AO86"/>
    <mergeCell ref="AT82:AT86"/>
    <mergeCell ref="AJ116:AJ120"/>
    <mergeCell ref="AO116:AO120"/>
    <mergeCell ref="AJ121:AJ125"/>
    <mergeCell ref="AO121:AO125"/>
    <mergeCell ref="AJ126:AJ130"/>
    <mergeCell ref="AO126:AO130"/>
    <mergeCell ref="AJ131:AJ135"/>
    <mergeCell ref="AO131:AO135"/>
    <mergeCell ref="AJ136:AJ140"/>
    <mergeCell ref="AO136:AO140"/>
    <mergeCell ref="AJ141:AJ145"/>
    <mergeCell ref="AO141:AO145"/>
    <mergeCell ref="AJ146:AJ150"/>
    <mergeCell ref="AO146:AO150"/>
    <mergeCell ref="AK159:AN159"/>
    <mergeCell ref="AO159:AR159"/>
    <mergeCell ref="AS159:AV159"/>
    <mergeCell ref="AK196:AN196"/>
    <mergeCell ref="AO196:AR196"/>
    <mergeCell ref="AS196:AV196"/>
    <mergeCell ref="AW196:AZ196"/>
    <mergeCell ref="BA196:BD196"/>
  </mergeCells>
  <conditionalFormatting sqref="I44:I49">
    <cfRule type="cellIs" priority="2" operator="lessThan"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CA166"/>
  <sheetViews>
    <sheetView windowProtection="false" showFormulas="false" showGridLines="true" showRowColHeaders="true" showZeros="true" rightToLeft="false" tabSelected="false" showOutlineSymbols="true" defaultGridColor="true" view="normal" topLeftCell="A25" colorId="64" zoomScale="70" zoomScaleNormal="70" zoomScalePageLayoutView="100" workbookViewId="0">
      <selection pane="topLeft" activeCell="C73" activeCellId="1" sqref="AF33:AF34 C73"/>
    </sheetView>
  </sheetViews>
  <sheetFormatPr defaultRowHeight="15"/>
  <cols>
    <col collapsed="false" hidden="false" max="1" min="1" style="0" width="37.9948979591837"/>
    <col collapsed="false" hidden="false" max="2" min="2" style="0" width="48.8571428571429"/>
    <col collapsed="false" hidden="false" max="3" min="3" style="0" width="41.5663265306123"/>
    <col collapsed="false" hidden="false" max="4" min="4" style="0" width="39.7040816326531"/>
    <col collapsed="false" hidden="false" max="65" min="5" style="0" width="10.7091836734694"/>
    <col collapsed="false" hidden="false" max="71" min="66" style="0" width="14.4285714285714"/>
    <col collapsed="false" hidden="false" max="1025" min="72" style="0" width="10.7091836734694"/>
  </cols>
  <sheetData>
    <row r="1" s="568" customFormat="true" ht="18.75" hidden="false" customHeight="false" outlineLevel="0" collapsed="false">
      <c r="A1" s="567" t="s">
        <v>648</v>
      </c>
    </row>
    <row r="2" s="571" customFormat="true" ht="15" hidden="false" customHeight="false" outlineLevel="0" collapsed="false">
      <c r="A2" s="569"/>
      <c r="B2" s="570"/>
      <c r="C2" s="570"/>
    </row>
    <row r="3" customFormat="false" ht="15" hidden="false" customHeight="false" outlineLevel="0" collapsed="false">
      <c r="A3" s="570"/>
      <c r="B3" s="570" t="s">
        <v>649</v>
      </c>
      <c r="C3" s="570" t="s">
        <v>650</v>
      </c>
    </row>
    <row r="4" customFormat="false" ht="15" hidden="false" customHeight="false" outlineLevel="0" collapsed="false">
      <c r="A4" s="570" t="s">
        <v>651</v>
      </c>
      <c r="B4" s="570"/>
      <c r="C4" s="570"/>
    </row>
    <row r="5" s="574" customFormat="true" ht="30" hidden="false" customHeight="false" outlineLevel="0" collapsed="false">
      <c r="A5" s="572" t="s">
        <v>521</v>
      </c>
      <c r="B5" s="573" t="s">
        <v>652</v>
      </c>
      <c r="C5" s="573" t="s">
        <v>653</v>
      </c>
    </row>
    <row r="6" s="571" customFormat="true" ht="120" hidden="false" customHeight="false" outlineLevel="0" collapsed="false">
      <c r="A6" s="569" t="s">
        <v>654</v>
      </c>
      <c r="B6" s="573" t="s">
        <v>655</v>
      </c>
      <c r="C6" s="573" t="s">
        <v>656</v>
      </c>
    </row>
    <row r="7" customFormat="false" ht="102" hidden="false" customHeight="false" outlineLevel="0" collapsed="false">
      <c r="A7" s="569" t="s">
        <v>657</v>
      </c>
      <c r="B7" s="573" t="s">
        <v>658</v>
      </c>
      <c r="C7" s="575" t="s">
        <v>659</v>
      </c>
    </row>
    <row r="8" customFormat="false" ht="15" hidden="false" customHeight="false" outlineLevel="0" collapsed="false">
      <c r="A8" s="569" t="s">
        <v>660</v>
      </c>
      <c r="B8" s="575" t="s">
        <v>661</v>
      </c>
      <c r="C8" s="575" t="s">
        <v>662</v>
      </c>
    </row>
    <row r="9" customFormat="false" ht="15" hidden="false" customHeight="false" outlineLevel="0" collapsed="false">
      <c r="A9" s="161" t="s">
        <v>663</v>
      </c>
      <c r="B9" s="576" t="s">
        <v>664</v>
      </c>
      <c r="C9" s="576" t="s">
        <v>664</v>
      </c>
    </row>
    <row r="10" customFormat="false" ht="15" hidden="false" customHeight="false" outlineLevel="0" collapsed="false">
      <c r="B10" s="576"/>
      <c r="C10" s="576"/>
    </row>
    <row r="11" s="571" customFormat="true" ht="15" hidden="false" customHeight="false" outlineLevel="0" collapsed="false">
      <c r="A11" s="569" t="s">
        <v>665</v>
      </c>
      <c r="B11" s="573"/>
      <c r="C11" s="573"/>
    </row>
    <row r="12" s="571" customFormat="true" ht="15" hidden="false" customHeight="false" outlineLevel="0" collapsed="false">
      <c r="A12" s="569" t="s">
        <v>666</v>
      </c>
      <c r="B12" s="573"/>
      <c r="C12" s="573"/>
    </row>
    <row r="13" customFormat="false" ht="15" hidden="false" customHeight="false" outlineLevel="0" collapsed="false">
      <c r="A13" s="575" t="s">
        <v>667</v>
      </c>
      <c r="B13" s="577" t="n">
        <v>0.0225345491974945</v>
      </c>
      <c r="C13" s="578" t="n">
        <v>0.0189620835011314</v>
      </c>
    </row>
    <row r="14" customFormat="false" ht="15" hidden="false" customHeight="false" outlineLevel="0" collapsed="false">
      <c r="A14" s="575" t="s">
        <v>668</v>
      </c>
      <c r="B14" s="577" t="n">
        <v>0.0191009126956019</v>
      </c>
      <c r="C14" s="579" t="n">
        <v>0.019753059517834</v>
      </c>
    </row>
    <row r="15" customFormat="false" ht="15" hidden="false" customHeight="false" outlineLevel="0" collapsed="false">
      <c r="A15" s="575" t="s">
        <v>669</v>
      </c>
      <c r="B15" s="577" t="n">
        <v>0.011</v>
      </c>
      <c r="C15" s="577" t="n">
        <v>0.011</v>
      </c>
    </row>
    <row r="16" customFormat="false" ht="25.5" hidden="false" customHeight="false" outlineLevel="0" collapsed="false">
      <c r="A16" s="575" t="s">
        <v>670</v>
      </c>
      <c r="B16" s="577" t="n">
        <v>0.012</v>
      </c>
      <c r="C16" s="577" t="n">
        <v>0.012</v>
      </c>
    </row>
    <row r="17" customFormat="false" ht="75" hidden="false" customHeight="false" outlineLevel="0" collapsed="false">
      <c r="A17" s="569" t="s">
        <v>671</v>
      </c>
      <c r="B17" s="573" t="s">
        <v>672</v>
      </c>
      <c r="C17" s="573" t="s">
        <v>673</v>
      </c>
    </row>
    <row r="18" customFormat="false" ht="15" hidden="false" customHeight="false" outlineLevel="0" collapsed="false">
      <c r="A18" s="569"/>
      <c r="B18" s="573"/>
      <c r="C18" s="573"/>
    </row>
    <row r="19" s="568" customFormat="true" ht="18.75" hidden="false" customHeight="false" outlineLevel="0" collapsed="false">
      <c r="A19" s="567" t="s">
        <v>674</v>
      </c>
    </row>
    <row r="20" customFormat="false" ht="18.75" hidden="false" customHeight="false" outlineLevel="0" collapsed="false">
      <c r="A20" s="580"/>
      <c r="B20" s="570" t="s">
        <v>649</v>
      </c>
      <c r="C20" s="570" t="s">
        <v>650</v>
      </c>
    </row>
    <row r="21" s="571" customFormat="true" ht="45" hidden="false" customHeight="false" outlineLevel="0" collapsed="false">
      <c r="A21" s="581"/>
      <c r="C21" s="571" t="s">
        <v>675</v>
      </c>
    </row>
    <row r="22" customFormat="false" ht="15" hidden="false" customHeight="false" outlineLevel="0" collapsed="false">
      <c r="A22" s="161" t="s">
        <v>676</v>
      </c>
    </row>
    <row r="26" s="568" customFormat="true" ht="18.75" hidden="false" customHeight="false" outlineLevel="0" collapsed="false">
      <c r="A26" s="567" t="s">
        <v>677</v>
      </c>
    </row>
    <row r="28" s="568" customFormat="true" ht="18.75" hidden="false" customHeight="false" outlineLevel="0" collapsed="false">
      <c r="A28" s="567" t="s">
        <v>678</v>
      </c>
    </row>
    <row r="29" s="568" customFormat="true" ht="18.75" hidden="false" customHeight="false" outlineLevel="0" collapsed="false">
      <c r="A29" s="567" t="s">
        <v>679</v>
      </c>
    </row>
    <row r="30" s="571" customFormat="true" ht="43.5" hidden="false" customHeight="true" outlineLevel="0" collapsed="false">
      <c r="B30" s="582" t="s">
        <v>680</v>
      </c>
      <c r="C30" s="582"/>
      <c r="D30" s="582"/>
      <c r="E30" s="582"/>
      <c r="F30" s="582"/>
      <c r="G30" s="582"/>
      <c r="H30" s="582"/>
      <c r="J30" s="582" t="s">
        <v>681</v>
      </c>
      <c r="K30" s="582"/>
      <c r="L30" s="582"/>
      <c r="M30" s="582"/>
      <c r="N30" s="582"/>
      <c r="O30" s="582"/>
      <c r="P30" s="582"/>
      <c r="R30" s="582" t="s">
        <v>682</v>
      </c>
      <c r="S30" s="582"/>
      <c r="T30" s="582"/>
      <c r="U30" s="582"/>
      <c r="V30" s="582"/>
      <c r="W30" s="582"/>
      <c r="X30" s="582"/>
    </row>
    <row r="31" customFormat="false" ht="15" hidden="false" customHeight="false" outlineLevel="0" collapsed="false">
      <c r="C31" s="583" t="s">
        <v>549</v>
      </c>
      <c r="D31" s="583" t="s">
        <v>553</v>
      </c>
      <c r="E31" s="583" t="s">
        <v>554</v>
      </c>
      <c r="F31" s="583" t="s">
        <v>555</v>
      </c>
      <c r="G31" s="583" t="s">
        <v>556</v>
      </c>
      <c r="H31" s="584" t="s">
        <v>558</v>
      </c>
      <c r="K31" s="583" t="s">
        <v>549</v>
      </c>
      <c r="L31" s="583" t="s">
        <v>553</v>
      </c>
      <c r="M31" s="583" t="s">
        <v>554</v>
      </c>
      <c r="N31" s="583" t="s">
        <v>555</v>
      </c>
      <c r="O31" s="583" t="s">
        <v>556</v>
      </c>
      <c r="P31" s="584" t="s">
        <v>558</v>
      </c>
      <c r="S31" s="583" t="s">
        <v>549</v>
      </c>
      <c r="T31" s="583" t="s">
        <v>553</v>
      </c>
      <c r="U31" s="583" t="s">
        <v>554</v>
      </c>
      <c r="V31" s="583" t="s">
        <v>555</v>
      </c>
      <c r="W31" s="583" t="s">
        <v>556</v>
      </c>
      <c r="X31" s="584" t="s">
        <v>558</v>
      </c>
    </row>
    <row r="32" customFormat="false" ht="33" hidden="false" customHeight="true" outlineLevel="0" collapsed="false">
      <c r="C32" s="585" t="s">
        <v>550</v>
      </c>
      <c r="D32" s="585"/>
      <c r="E32" s="585"/>
      <c r="F32" s="585"/>
      <c r="G32" s="585"/>
      <c r="H32" s="585"/>
      <c r="K32" s="585" t="s">
        <v>550</v>
      </c>
      <c r="L32" s="585"/>
      <c r="M32" s="585"/>
      <c r="N32" s="585"/>
      <c r="O32" s="585"/>
      <c r="P32" s="585"/>
      <c r="S32" s="585" t="s">
        <v>550</v>
      </c>
      <c r="T32" s="585"/>
      <c r="U32" s="585"/>
      <c r="V32" s="585"/>
      <c r="W32" s="585"/>
      <c r="X32" s="585"/>
    </row>
    <row r="33" customFormat="false" ht="15" hidden="false" customHeight="false" outlineLevel="0" collapsed="false">
      <c r="B33" s="0" t="n">
        <v>2008</v>
      </c>
      <c r="C33" s="586" t="n">
        <v>1.03926358134176</v>
      </c>
      <c r="D33" s="586" t="n">
        <v>1.01142564713575</v>
      </c>
      <c r="E33" s="586" t="n">
        <v>1.00916119402136</v>
      </c>
      <c r="F33" s="586" t="n">
        <v>1.00421829772249</v>
      </c>
      <c r="G33" s="586" t="n">
        <v>1.00490582720035</v>
      </c>
      <c r="H33" s="586" t="n">
        <v>1.00172849707247</v>
      </c>
      <c r="J33" s="0" t="n">
        <v>2008</v>
      </c>
      <c r="K33" s="586" t="n">
        <f aca="false">BV68</f>
        <v>1.03926358134176</v>
      </c>
      <c r="L33" s="586" t="n">
        <f aca="false">BW68</f>
        <v>1.01142564713575</v>
      </c>
      <c r="M33" s="586" t="n">
        <f aca="false">BX68</f>
        <v>1.00916119402136</v>
      </c>
      <c r="N33" s="586" t="n">
        <f aca="false">BY68</f>
        <v>1.00421829772249</v>
      </c>
      <c r="O33" s="586" t="n">
        <f aca="false">BZ68</f>
        <v>1.00490582720035</v>
      </c>
      <c r="P33" s="586" t="n">
        <f aca="false">CA68</f>
        <v>1.00172849707247</v>
      </c>
      <c r="R33" s="0" t="n">
        <v>2008</v>
      </c>
      <c r="S33" s="587" t="n">
        <f aca="false">K33/C33-1</f>
        <v>4.66293670342566E-015</v>
      </c>
      <c r="T33" s="587" t="n">
        <f aca="false">L33/D33-1</f>
        <v>0</v>
      </c>
      <c r="U33" s="587" t="n">
        <f aca="false">M33/E33-1</f>
        <v>0</v>
      </c>
      <c r="V33" s="587" t="n">
        <f aca="false">N33/F33-1</f>
        <v>0</v>
      </c>
      <c r="W33" s="587" t="n">
        <f aca="false">O33/G33-1</f>
        <v>0</v>
      </c>
      <c r="X33" s="587" t="n">
        <f aca="false">P33/H33-1</f>
        <v>0</v>
      </c>
    </row>
    <row r="34" customFormat="false" ht="15" hidden="false" customHeight="false" outlineLevel="0" collapsed="false">
      <c r="B34" s="0" t="n">
        <v>2009</v>
      </c>
      <c r="C34" s="586" t="n">
        <v>1.01989246989606</v>
      </c>
      <c r="D34" s="586" t="n">
        <v>1.00425931863892</v>
      </c>
      <c r="E34" s="586" t="n">
        <v>1.00376894247702</v>
      </c>
      <c r="F34" s="586" t="n">
        <v>1.00071420536699</v>
      </c>
      <c r="G34" s="586" t="n">
        <v>1.0015597529045</v>
      </c>
      <c r="H34" s="586" t="n">
        <v>1.00016146706329</v>
      </c>
      <c r="J34" s="0" t="n">
        <v>2009</v>
      </c>
      <c r="K34" s="586" t="n">
        <f aca="false">BV69</f>
        <v>1.01989246989606</v>
      </c>
      <c r="L34" s="586" t="n">
        <f aca="false">BW69</f>
        <v>1.00425931863892</v>
      </c>
      <c r="M34" s="586" t="n">
        <f aca="false">BX69</f>
        <v>1.00376894247702</v>
      </c>
      <c r="N34" s="586" t="n">
        <f aca="false">BY69</f>
        <v>1.00071420536699</v>
      </c>
      <c r="O34" s="586" t="n">
        <f aca="false">BZ69</f>
        <v>1.0015597529045</v>
      </c>
      <c r="P34" s="586" t="n">
        <f aca="false">CA69</f>
        <v>1.00016146706329</v>
      </c>
      <c r="R34" s="0" t="n">
        <v>2009</v>
      </c>
      <c r="S34" s="587" t="n">
        <f aca="false">K34/C34-1</f>
        <v>0</v>
      </c>
      <c r="T34" s="587" t="n">
        <f aca="false">L34/D34-1</f>
        <v>0</v>
      </c>
      <c r="U34" s="587" t="n">
        <f aca="false">M34/E34-1</f>
        <v>0</v>
      </c>
      <c r="V34" s="587" t="n">
        <f aca="false">N34/F34-1</f>
        <v>0</v>
      </c>
      <c r="W34" s="587" t="n">
        <f aca="false">O34/G34-1</f>
        <v>4.66293670342566E-015</v>
      </c>
      <c r="X34" s="587" t="n">
        <f aca="false">P34/H34-1</f>
        <v>3.99680288865056E-015</v>
      </c>
    </row>
    <row r="35" customFormat="false" ht="15" hidden="false" customHeight="false" outlineLevel="0" collapsed="false">
      <c r="B35" s="0" t="n">
        <v>2010</v>
      </c>
      <c r="C35" s="586" t="n">
        <v>1</v>
      </c>
      <c r="D35" s="586" t="n">
        <v>1</v>
      </c>
      <c r="E35" s="586" t="n">
        <v>1</v>
      </c>
      <c r="F35" s="586" t="n">
        <v>1</v>
      </c>
      <c r="G35" s="586" t="n">
        <v>1</v>
      </c>
      <c r="H35" s="586" t="n">
        <v>1</v>
      </c>
      <c r="J35" s="0" t="n">
        <v>2010</v>
      </c>
      <c r="K35" s="586" t="n">
        <f aca="false">BV70</f>
        <v>1</v>
      </c>
      <c r="L35" s="586" t="n">
        <f aca="false">BW70</f>
        <v>1</v>
      </c>
      <c r="M35" s="586" t="n">
        <f aca="false">BX70</f>
        <v>1</v>
      </c>
      <c r="N35" s="586" t="n">
        <f aca="false">BY70</f>
        <v>1</v>
      </c>
      <c r="O35" s="586" t="n">
        <f aca="false">BZ70</f>
        <v>1</v>
      </c>
      <c r="P35" s="586" t="n">
        <f aca="false">CA70</f>
        <v>1</v>
      </c>
      <c r="R35" s="0" t="n">
        <v>2010</v>
      </c>
      <c r="S35" s="587" t="n">
        <f aca="false">K35/C35-1</f>
        <v>0</v>
      </c>
      <c r="T35" s="587" t="n">
        <f aca="false">L35/D35-1</f>
        <v>0</v>
      </c>
      <c r="U35" s="587" t="n">
        <f aca="false">M35/E35-1</f>
        <v>0</v>
      </c>
      <c r="V35" s="587" t="n">
        <f aca="false">N35/F35-1</f>
        <v>0</v>
      </c>
      <c r="W35" s="587" t="n">
        <f aca="false">O35/G35-1</f>
        <v>0</v>
      </c>
      <c r="X35" s="587" t="n">
        <f aca="false">P35/H35-1</f>
        <v>0</v>
      </c>
    </row>
    <row r="36" customFormat="false" ht="15" hidden="false" customHeight="false" outlineLevel="0" collapsed="false">
      <c r="B36" s="0" t="n">
        <v>2011</v>
      </c>
      <c r="C36" s="586" t="n">
        <v>0.981816913100524</v>
      </c>
      <c r="D36" s="586" t="n">
        <v>0.996290665313587</v>
      </c>
      <c r="E36" s="586" t="n">
        <v>0.996134629866608</v>
      </c>
      <c r="F36" s="586" t="n">
        <v>0.999292231056009</v>
      </c>
      <c r="G36" s="586" t="n">
        <v>0.998191761894426</v>
      </c>
      <c r="H36" s="586" t="n">
        <v>0.999815109468706</v>
      </c>
      <c r="J36" s="0" t="n">
        <v>2011</v>
      </c>
      <c r="K36" s="586" t="n">
        <f aca="false">BV71</f>
        <v>0.981816913100524</v>
      </c>
      <c r="L36" s="586" t="n">
        <f aca="false">BW71</f>
        <v>0.996290665313588</v>
      </c>
      <c r="M36" s="586" t="n">
        <f aca="false">BX71</f>
        <v>0.996134629866608</v>
      </c>
      <c r="N36" s="586" t="n">
        <f aca="false">BY71</f>
        <v>0.999292231056009</v>
      </c>
      <c r="O36" s="586" t="n">
        <f aca="false">BZ71</f>
        <v>0.998191761894426</v>
      </c>
      <c r="P36" s="586" t="n">
        <f aca="false">CA71</f>
        <v>0.999815109468706</v>
      </c>
      <c r="R36" s="0" t="n">
        <v>2011</v>
      </c>
      <c r="S36" s="587" t="n">
        <f aca="false">K36/C36-1</f>
        <v>0</v>
      </c>
      <c r="T36" s="587" t="n">
        <f aca="false">L36/D36-1</f>
        <v>0</v>
      </c>
      <c r="U36" s="587" t="n">
        <f aca="false">M36/E36-1</f>
        <v>0</v>
      </c>
      <c r="V36" s="587" t="n">
        <f aca="false">N36/F36-1</f>
        <v>0</v>
      </c>
      <c r="W36" s="587" t="n">
        <f aca="false">O36/G36-1</f>
        <v>0</v>
      </c>
      <c r="X36" s="587" t="n">
        <f aca="false">P36/H36-1</f>
        <v>0</v>
      </c>
    </row>
    <row r="37" customFormat="false" ht="15" hidden="false" customHeight="false" outlineLevel="0" collapsed="false">
      <c r="B37" s="0" t="n">
        <v>2012</v>
      </c>
      <c r="C37" s="586" t="n">
        <v>0.967499462129317</v>
      </c>
      <c r="D37" s="586" t="n">
        <v>0.993153147567416</v>
      </c>
      <c r="E37" s="586" t="n">
        <v>0.992600499593954</v>
      </c>
      <c r="F37" s="586" t="n">
        <v>0.998643772238058</v>
      </c>
      <c r="G37" s="586" t="n">
        <v>0.996198524654603</v>
      </c>
      <c r="H37" s="586" t="n">
        <v>0.999580855430472</v>
      </c>
      <c r="J37" s="0" t="n">
        <v>2012</v>
      </c>
      <c r="K37" s="586" t="n">
        <f aca="false">BV72</f>
        <v>0.967666052207765</v>
      </c>
      <c r="L37" s="586" t="n">
        <f aca="false">BW72</f>
        <v>0.993183136699884</v>
      </c>
      <c r="M37" s="586" t="n">
        <f aca="false">BX72</f>
        <v>0.992669609229166</v>
      </c>
      <c r="N37" s="586" t="n">
        <f aca="false">BY72</f>
        <v>0.998649582297746</v>
      </c>
      <c r="O37" s="586" t="n">
        <f aca="false">BZ72</f>
        <v>0.996222900821822</v>
      </c>
      <c r="P37" s="586" t="n">
        <f aca="false">CA72</f>
        <v>0.999583004194891</v>
      </c>
      <c r="R37" s="0" t="n">
        <v>2012</v>
      </c>
      <c r="S37" s="587" t="n">
        <f aca="false">K37/C37-1</f>
        <v>0.000172186223319937</v>
      </c>
      <c r="T37" s="587" t="n">
        <f aca="false">L37/D37-1</f>
        <v>3.0195879196615E-005</v>
      </c>
      <c r="U37" s="587" t="n">
        <f aca="false">M37/E37-1</f>
        <v>6.9624824125869E-005</v>
      </c>
      <c r="V37" s="587" t="n">
        <f aca="false">N37/F37-1</f>
        <v>5.81795015341946E-006</v>
      </c>
      <c r="W37" s="587" t="n">
        <f aca="false">O37/G37-1</f>
        <v>2.44691862274493E-005</v>
      </c>
      <c r="X37" s="587" t="n">
        <f aca="false">P37/H37-1</f>
        <v>2.14966544009876E-006</v>
      </c>
    </row>
    <row r="38" customFormat="false" ht="15" hidden="false" customHeight="false" outlineLevel="0" collapsed="false">
      <c r="B38" s="0" t="n">
        <v>2013</v>
      </c>
      <c r="C38" s="586" t="n">
        <v>0.954172622791993</v>
      </c>
      <c r="D38" s="586" t="n">
        <v>0.990127729972805</v>
      </c>
      <c r="E38" s="586" t="n">
        <v>0.989023267292234</v>
      </c>
      <c r="F38" s="586" t="n">
        <v>0.998011922847246</v>
      </c>
      <c r="G38" s="586" t="n">
        <v>0.994129308705919</v>
      </c>
      <c r="H38" s="586" t="n">
        <v>0.999345846420954</v>
      </c>
      <c r="J38" s="0" t="n">
        <v>2013</v>
      </c>
      <c r="K38" s="586" t="n">
        <f aca="false">BV73</f>
        <v>0.954834702156632</v>
      </c>
      <c r="L38" s="586" t="n">
        <f aca="false">BW73</f>
        <v>0.990262749765383</v>
      </c>
      <c r="M38" s="586" t="n">
        <f aca="false">BX73</f>
        <v>0.989272411422998</v>
      </c>
      <c r="N38" s="586" t="n">
        <f aca="false">BY73</f>
        <v>0.998041037941893</v>
      </c>
      <c r="O38" s="586" t="n">
        <f aca="false">BZ73</f>
        <v>0.994307894873969</v>
      </c>
      <c r="P38" s="586" t="n">
        <f aca="false">CA73</f>
        <v>0.999354983509298</v>
      </c>
      <c r="R38" s="0" t="n">
        <v>2013</v>
      </c>
      <c r="S38" s="587" t="n">
        <f aca="false">K38/C38-1</f>
        <v>0.000693877972207879</v>
      </c>
      <c r="T38" s="587" t="n">
        <f aca="false">L38/D38-1</f>
        <v>0.000136366034897195</v>
      </c>
      <c r="U38" s="587" t="n">
        <f aca="false">M38/E38-1</f>
        <v>0.000251909271504092</v>
      </c>
      <c r="V38" s="587" t="n">
        <f aca="false">N38/F38-1</f>
        <v>2.91730930062073E-005</v>
      </c>
      <c r="W38" s="587" t="n">
        <f aca="false">O38/G38-1</f>
        <v>0.000179640783634749</v>
      </c>
      <c r="X38" s="587" t="n">
        <f aca="false">P38/H38-1</f>
        <v>9.14306931520947E-006</v>
      </c>
    </row>
    <row r="39" customFormat="false" ht="15" hidden="false" customHeight="false" outlineLevel="0" collapsed="false">
      <c r="B39" s="0" t="n">
        <v>2014</v>
      </c>
      <c r="C39" s="586" t="n">
        <v>0.940346257844992</v>
      </c>
      <c r="D39" s="586" t="n">
        <v>0.986684038297359</v>
      </c>
      <c r="E39" s="586" t="n">
        <v>0.98496152379497</v>
      </c>
      <c r="F39" s="586" t="n">
        <v>0.997304672272892</v>
      </c>
      <c r="G39" s="586" t="n">
        <v>0.991728882590748</v>
      </c>
      <c r="H39" s="586" t="n">
        <v>0.999056537553801</v>
      </c>
      <c r="J39" s="0" t="n">
        <v>2014</v>
      </c>
      <c r="K39" s="586" t="n">
        <f aca="false">BV74</f>
        <v>0.941965251658042</v>
      </c>
      <c r="L39" s="586" t="n">
        <f aca="false">BW74</f>
        <v>0.987017153733811</v>
      </c>
      <c r="M39" s="586" t="n">
        <f aca="false">BX74</f>
        <v>0.985613366724282</v>
      </c>
      <c r="N39" s="586" t="n">
        <f aca="false">BY74</f>
        <v>0.997390700034005</v>
      </c>
      <c r="O39" s="586" t="n">
        <f aca="false">BZ74</f>
        <v>0.992196488963067</v>
      </c>
      <c r="P39" s="586" t="n">
        <f aca="false">CA74</f>
        <v>0.999084510207734</v>
      </c>
      <c r="R39" s="0" t="n">
        <v>2014</v>
      </c>
      <c r="S39" s="587" t="n">
        <f aca="false">K39/C39-1</f>
        <v>0.00172169963940805</v>
      </c>
      <c r="T39" s="587" t="n">
        <f aca="false">L39/D39-1</f>
        <v>0.000337611052294573</v>
      </c>
      <c r="U39" s="587" t="n">
        <f aca="false">M39/E39-1</f>
        <v>0.000661795322522307</v>
      </c>
      <c r="V39" s="587" t="n">
        <f aca="false">N39/F39-1</f>
        <v>8.62602607853979E-005</v>
      </c>
      <c r="W39" s="587" t="n">
        <f aca="false">O39/G39-1</f>
        <v>0.000471506255920406</v>
      </c>
      <c r="X39" s="587" t="n">
        <f aca="false">P39/H39-1</f>
        <v>2.79990700042809E-005</v>
      </c>
    </row>
    <row r="40" customFormat="false" ht="15" hidden="false" customHeight="false" outlineLevel="0" collapsed="false">
      <c r="B40" s="0" t="n">
        <v>2015</v>
      </c>
      <c r="C40" s="586" t="n">
        <v>0.925957681961438</v>
      </c>
      <c r="D40" s="586" t="n">
        <v>0.982684879441939</v>
      </c>
      <c r="E40" s="586" t="n">
        <v>0.980218151989229</v>
      </c>
      <c r="F40" s="586" t="n">
        <v>0.996423292697762</v>
      </c>
      <c r="G40" s="586" t="n">
        <v>0.988889122319837</v>
      </c>
      <c r="H40" s="586" t="n">
        <v>0.998719123465177</v>
      </c>
      <c r="J40" s="0" t="n">
        <v>2015</v>
      </c>
      <c r="K40" s="586" t="n">
        <f aca="false">BV75</f>
        <v>0.930948106701312</v>
      </c>
      <c r="L40" s="586" t="n">
        <f aca="false">BW75</f>
        <v>0.984052326427248</v>
      </c>
      <c r="M40" s="586" t="n">
        <f aca="false">BX75</f>
        <v>0.982583994149457</v>
      </c>
      <c r="N40" s="586" t="n">
        <f aca="false">BY75</f>
        <v>0.996797533977402</v>
      </c>
      <c r="O40" s="586" t="n">
        <f aca="false">BZ75</f>
        <v>0.988590479085728</v>
      </c>
      <c r="P40" s="586" t="n">
        <f aca="false">CA75</f>
        <v>0.997912545136341</v>
      </c>
      <c r="R40" s="0" t="n">
        <v>2015</v>
      </c>
      <c r="S40" s="587" t="n">
        <f aca="false">K40/C40-1</f>
        <v>0.00538947387887445</v>
      </c>
      <c r="T40" s="587" t="n">
        <f aca="false">L40/D40-1</f>
        <v>0.00139154169756384</v>
      </c>
      <c r="U40" s="587" t="n">
        <f aca="false">M40/E40-1</f>
        <v>0.00241358737891861</v>
      </c>
      <c r="V40" s="587" t="n">
        <f aca="false">N40/F40-1</f>
        <v>0.000375584635949888</v>
      </c>
      <c r="W40" s="587" t="n">
        <f aca="false">O40/G40-1</f>
        <v>-0.00030199870477754</v>
      </c>
      <c r="X40" s="587" t="n">
        <f aca="false">P40/H40-1</f>
        <v>-0.000807612781096756</v>
      </c>
    </row>
    <row r="41" customFormat="false" ht="15" hidden="false" customHeight="false" outlineLevel="0" collapsed="false">
      <c r="B41" s="0" t="n">
        <v>2016</v>
      </c>
      <c r="C41" s="586" t="n">
        <v>0.910710959242062</v>
      </c>
      <c r="D41" s="586" t="n">
        <v>0.977822505703556</v>
      </c>
      <c r="E41" s="586" t="n">
        <v>0.974413792630412</v>
      </c>
      <c r="F41" s="586" t="n">
        <v>0.995289575102775</v>
      </c>
      <c r="G41" s="586" t="n">
        <v>0.985140042517276</v>
      </c>
      <c r="H41" s="586" t="n">
        <v>0.998226165934093</v>
      </c>
      <c r="J41" s="0" t="n">
        <v>2016</v>
      </c>
      <c r="K41" s="586" t="n">
        <f aca="false">BV76</f>
        <v>0.912575389948004</v>
      </c>
      <c r="L41" s="586" t="n">
        <f aca="false">BW76</f>
        <v>0.975765220628393</v>
      </c>
      <c r="M41" s="586" t="n">
        <f aca="false">BX76</f>
        <v>0.9334183551008</v>
      </c>
      <c r="N41" s="586" t="n">
        <f aca="false">BY76</f>
        <v>0.922860632868133</v>
      </c>
      <c r="O41" s="586" t="n">
        <f aca="false">BZ76</f>
        <v>0.938735626674309</v>
      </c>
      <c r="P41" s="586" t="n">
        <f aca="false">CA76</f>
        <v>0.920645918880909</v>
      </c>
      <c r="R41" s="0" t="n">
        <v>2016</v>
      </c>
      <c r="S41" s="587" t="n">
        <f aca="false">K41/C41-1</f>
        <v>0.00204722550774372</v>
      </c>
      <c r="T41" s="587" t="n">
        <f aca="false">L41/D41-1</f>
        <v>-0.00210394531028235</v>
      </c>
      <c r="U41" s="587" t="n">
        <f aca="false">M41/E41-1</f>
        <v>-0.0420718978319733</v>
      </c>
      <c r="V41" s="587" t="n">
        <f aca="false">N41/F41-1</f>
        <v>-0.0727717279939993</v>
      </c>
      <c r="W41" s="587" t="n">
        <f aca="false">O41/G41-1</f>
        <v>-0.0471043850013363</v>
      </c>
      <c r="X41" s="587" t="n">
        <f aca="false">P41/H41-1</f>
        <v>-0.0777181060772817</v>
      </c>
    </row>
    <row r="42" customFormat="false" ht="15" hidden="false" customHeight="false" outlineLevel="0" collapsed="false">
      <c r="B42" s="0" t="n">
        <v>2017</v>
      </c>
      <c r="C42" s="586" t="n">
        <v>0.901447107588936</v>
      </c>
      <c r="D42" s="586" t="n">
        <v>0.974996844958408</v>
      </c>
      <c r="E42" s="586" t="n">
        <v>0.970319324174351</v>
      </c>
      <c r="F42" s="586" t="n">
        <v>0.99412281144339</v>
      </c>
      <c r="G42" s="586" t="n">
        <v>0.980202437805203</v>
      </c>
      <c r="H42" s="586" t="n">
        <v>0.997066317103348</v>
      </c>
      <c r="J42" s="0" t="n">
        <v>2017</v>
      </c>
      <c r="K42" s="586" t="n">
        <f aca="false">BV77</f>
        <v>0.895075889549843</v>
      </c>
      <c r="L42" s="586" t="n">
        <f aca="false">BW77</f>
        <v>0.966791186345944</v>
      </c>
      <c r="M42" s="586" t="n">
        <f aca="false">BX77</f>
        <v>0.902177754467382</v>
      </c>
      <c r="N42" s="586" t="n">
        <f aca="false">BY77</f>
        <v>0.881665349197665</v>
      </c>
      <c r="O42" s="586" t="n">
        <f aca="false">BZ77</f>
        <v>0.906268848063173</v>
      </c>
      <c r="P42" s="586" t="n">
        <f aca="false">CA77</f>
        <v>0.877260067502531</v>
      </c>
      <c r="R42" s="0" t="n">
        <v>2017</v>
      </c>
      <c r="S42" s="587" t="n">
        <f aca="false">K42/C42-1</f>
        <v>-0.00706776691106614</v>
      </c>
      <c r="T42" s="587" t="n">
        <f aca="false">L42/D42-1</f>
        <v>-0.00841608734930233</v>
      </c>
      <c r="U42" s="587" t="n">
        <f aca="false">M42/E42-1</f>
        <v>-0.0702259225486934</v>
      </c>
      <c r="V42" s="587" t="n">
        <f aca="false">N42/F42-1</f>
        <v>-0.113122303352486</v>
      </c>
      <c r="W42" s="587" t="n">
        <f aca="false">O42/G42-1</f>
        <v>-0.0754268576474638</v>
      </c>
      <c r="X42" s="587" t="n">
        <f aca="false">P42/H42-1</f>
        <v>-0.120158757291968</v>
      </c>
    </row>
    <row r="43" customFormat="false" ht="15" hidden="false" customHeight="false" outlineLevel="0" collapsed="false">
      <c r="B43" s="0" t="n">
        <v>2018</v>
      </c>
      <c r="C43" s="586" t="n">
        <v>0.891679510533398</v>
      </c>
      <c r="D43" s="586" t="n">
        <v>0.971956101805473</v>
      </c>
      <c r="E43" s="586" t="n">
        <v>0.965763754909939</v>
      </c>
      <c r="F43" s="586" t="n">
        <v>0.992856024042675</v>
      </c>
      <c r="G43" s="586" t="n">
        <v>0.974722477738445</v>
      </c>
      <c r="H43" s="586" t="n">
        <v>0.995800114112942</v>
      </c>
      <c r="J43" s="0" t="n">
        <v>2018</v>
      </c>
      <c r="K43" s="586" t="n">
        <f aca="false">BV78</f>
        <v>0.878110475877477</v>
      </c>
      <c r="L43" s="586" t="n">
        <f aca="false">BW78</f>
        <v>0.95762476175819</v>
      </c>
      <c r="M43" s="586" t="n">
        <f aca="false">BX78</f>
        <v>0.87799193419686</v>
      </c>
      <c r="N43" s="586" t="n">
        <f aca="false">BY78</f>
        <v>0.853671103200933</v>
      </c>
      <c r="O43" s="586" t="n">
        <f aca="false">BZ78</f>
        <v>0.880302385402383</v>
      </c>
      <c r="P43" s="586" t="n">
        <f aca="false">CA78</f>
        <v>0.847412266388253</v>
      </c>
      <c r="R43" s="0" t="n">
        <v>2018</v>
      </c>
      <c r="S43" s="587" t="n">
        <f aca="false">K43/C43-1</f>
        <v>-0.0152173897635084</v>
      </c>
      <c r="T43" s="587" t="n">
        <f aca="false">L43/D43-1</f>
        <v>-0.0147448429210557</v>
      </c>
      <c r="U43" s="587" t="n">
        <f aca="false">M43/E43-1</f>
        <v>-0.0908833244847386</v>
      </c>
      <c r="V43" s="587" t="n">
        <f aca="false">N43/F43-1</f>
        <v>-0.140186409178456</v>
      </c>
      <c r="W43" s="587" t="n">
        <f aca="false">O43/G43-1</f>
        <v>-0.0968686928767007</v>
      </c>
      <c r="X43" s="587" t="n">
        <f aca="false">P43/H43-1</f>
        <v>-0.149013688210784</v>
      </c>
    </row>
    <row r="44" customFormat="false" ht="15" hidden="false" customHeight="false" outlineLevel="0" collapsed="false">
      <c r="B44" s="0" t="n">
        <v>2019</v>
      </c>
      <c r="C44" s="586" t="n">
        <v>0.881986279680279</v>
      </c>
      <c r="D44" s="586" t="n">
        <v>0.968685512748467</v>
      </c>
      <c r="E44" s="586" t="n">
        <v>0.960650739819589</v>
      </c>
      <c r="F44" s="586" t="n">
        <v>0.991432257036695</v>
      </c>
      <c r="G44" s="586" t="n">
        <v>0.968735985284104</v>
      </c>
      <c r="H44" s="586" t="n">
        <v>0.994395712661337</v>
      </c>
      <c r="J44" s="0" t="n">
        <v>2019</v>
      </c>
      <c r="K44" s="586" t="n">
        <f aca="false">BV79</f>
        <v>0.867341101822879</v>
      </c>
      <c r="L44" s="586" t="n">
        <f aca="false">BW79</f>
        <v>0.952419035597809</v>
      </c>
      <c r="M44" s="586" t="n">
        <f aca="false">BX79</f>
        <v>0.859278227587796</v>
      </c>
      <c r="N44" s="586" t="n">
        <f aca="false">BY79</f>
        <v>0.832932008061612</v>
      </c>
      <c r="O44" s="586" t="n">
        <f aca="false">BZ79</f>
        <v>0.857308989072055</v>
      </c>
      <c r="P44" s="586" t="n">
        <f aca="false">CA79</f>
        <v>0.824136068516359</v>
      </c>
      <c r="R44" s="0" t="n">
        <v>2019</v>
      </c>
      <c r="S44" s="587" t="n">
        <f aca="false">K44/C44-1</f>
        <v>-0.0166047683448196</v>
      </c>
      <c r="T44" s="587" t="n">
        <f aca="false">L44/D44-1</f>
        <v>-0.0167923200425544</v>
      </c>
      <c r="U44" s="587" t="n">
        <f aca="false">M44/E44-1</f>
        <v>-0.105524836477855</v>
      </c>
      <c r="V44" s="587" t="n">
        <f aca="false">N44/F44-1</f>
        <v>-0.159869973818309</v>
      </c>
      <c r="W44" s="587" t="n">
        <f aca="false">O44/G44-1</f>
        <v>-0.115023079460985</v>
      </c>
      <c r="X44" s="587" t="n">
        <f aca="false">P44/H44-1</f>
        <v>-0.171219205772022</v>
      </c>
    </row>
    <row r="45" customFormat="false" ht="15" hidden="false" customHeight="false" outlineLevel="0" collapsed="false">
      <c r="B45" s="0" t="n">
        <v>2020</v>
      </c>
      <c r="C45" s="586" t="n">
        <v>0.872911829448943</v>
      </c>
      <c r="D45" s="586" t="n">
        <v>0.965116393805947</v>
      </c>
      <c r="E45" s="586" t="n">
        <v>0.955097059311827</v>
      </c>
      <c r="F45" s="586" t="n">
        <v>0.989925615684898</v>
      </c>
      <c r="G45" s="586" t="n">
        <v>0.962292632198299</v>
      </c>
      <c r="H45" s="586" t="n">
        <v>0.99285266750906</v>
      </c>
      <c r="J45" s="0" t="n">
        <v>2020</v>
      </c>
      <c r="K45" s="586" t="n">
        <f aca="false">BV80</f>
        <v>0.857353218215677</v>
      </c>
      <c r="L45" s="586" t="n">
        <f aca="false">BW80</f>
        <v>0.94697400100505</v>
      </c>
      <c r="M45" s="586" t="n">
        <f aca="false">BX80</f>
        <v>0.847441406630595</v>
      </c>
      <c r="N45" s="586" t="n">
        <f aca="false">BY80</f>
        <v>0.825349203955778</v>
      </c>
      <c r="O45" s="586" t="n">
        <f aca="false">BZ80</f>
        <v>0.840664514659297</v>
      </c>
      <c r="P45" s="586" t="n">
        <f aca="false">CA80</f>
        <v>0.81430351621481</v>
      </c>
      <c r="R45" s="0" t="n">
        <v>2020</v>
      </c>
      <c r="S45" s="587" t="n">
        <f aca="false">K45/C45-1</f>
        <v>-0.0178238061489988</v>
      </c>
      <c r="T45" s="587" t="n">
        <f aca="false">L45/D45-1</f>
        <v>-0.0187981397034944</v>
      </c>
      <c r="U45" s="587" t="n">
        <f aca="false">M45/E45-1</f>
        <v>-0.112716976386464</v>
      </c>
      <c r="V45" s="587" t="n">
        <f aca="false">N45/F45-1</f>
        <v>-0.166251291128834</v>
      </c>
      <c r="W45" s="587" t="n">
        <f aca="false">O45/G45-1</f>
        <v>-0.126394106604713</v>
      </c>
      <c r="X45" s="587" t="n">
        <f aca="false">P45/H45-1</f>
        <v>-0.179834488174571</v>
      </c>
    </row>
    <row r="46" customFormat="false" ht="15" hidden="false" customHeight="false" outlineLevel="0" collapsed="false">
      <c r="B46" s="0" t="n">
        <v>2021</v>
      </c>
      <c r="C46" s="586" t="n">
        <v>0.863663389212767</v>
      </c>
      <c r="D46" s="586" t="n">
        <v>0.961247970581323</v>
      </c>
      <c r="E46" s="586" t="n">
        <v>0.948945499001257</v>
      </c>
      <c r="F46" s="586" t="n">
        <v>0.988183375332793</v>
      </c>
      <c r="G46" s="586" t="n">
        <v>0.955346194556201</v>
      </c>
      <c r="H46" s="586" t="n">
        <v>0.991116891739093</v>
      </c>
      <c r="J46" s="0" t="n">
        <v>2021</v>
      </c>
      <c r="K46" s="586" t="n">
        <f aca="false">BV81</f>
        <v>0.848905830134481</v>
      </c>
      <c r="L46" s="586" t="n">
        <f aca="false">BW81</f>
        <v>0.942611694110802</v>
      </c>
      <c r="M46" s="586" t="n">
        <f aca="false">BX81</f>
        <v>0.837589848055867</v>
      </c>
      <c r="N46" s="586" t="n">
        <f aca="false">BY81</f>
        <v>0.818868252981604</v>
      </c>
      <c r="O46" s="586" t="n">
        <f aca="false">BZ81</f>
        <v>0.829285409222036</v>
      </c>
      <c r="P46" s="586" t="n">
        <f aca="false">CA81</f>
        <v>0.807963975842432</v>
      </c>
      <c r="R46" s="0" t="n">
        <v>2021</v>
      </c>
      <c r="S46" s="587" t="n">
        <f aca="false">K46/C46-1</f>
        <v>-0.0170871652806052</v>
      </c>
      <c r="T46" s="587" t="n">
        <f aca="false">L46/D46-1</f>
        <v>-0.0193875847241067</v>
      </c>
      <c r="U46" s="587" t="n">
        <f aca="false">M46/E46-1</f>
        <v>-0.117346729672663</v>
      </c>
      <c r="V46" s="587" t="n">
        <f aca="false">N46/F46-1</f>
        <v>-0.171339780224666</v>
      </c>
      <c r="W46" s="587" t="n">
        <f aca="false">O46/G46-1</f>
        <v>-0.131952988406182</v>
      </c>
      <c r="X46" s="587" t="n">
        <f aca="false">P46/H46-1</f>
        <v>-0.184794465136484</v>
      </c>
    </row>
    <row r="47" customFormat="false" ht="15" hidden="false" customHeight="false" outlineLevel="0" collapsed="false">
      <c r="B47" s="0" t="n">
        <v>2022</v>
      </c>
      <c r="C47" s="586" t="n">
        <v>0.854974530187235</v>
      </c>
      <c r="D47" s="586" t="n">
        <v>0.957357826781372</v>
      </c>
      <c r="E47" s="586" t="n">
        <v>0.94269317840088</v>
      </c>
      <c r="F47" s="586" t="n">
        <v>0.986647489293939</v>
      </c>
      <c r="G47" s="586" t="n">
        <v>0.948498203990203</v>
      </c>
      <c r="H47" s="586" t="n">
        <v>0.989652595899066</v>
      </c>
      <c r="J47" s="0" t="n">
        <v>2022</v>
      </c>
      <c r="K47" s="586" t="n">
        <f aca="false">BV82</f>
        <v>0.840496813018277</v>
      </c>
      <c r="L47" s="586" t="n">
        <f aca="false">BW82</f>
        <v>0.938168649374759</v>
      </c>
      <c r="M47" s="586" t="n">
        <f aca="false">BX82</f>
        <v>0.82765005348434</v>
      </c>
      <c r="N47" s="586" t="n">
        <f aca="false">BY82</f>
        <v>0.812547008453278</v>
      </c>
      <c r="O47" s="586" t="n">
        <f aca="false">BZ82</f>
        <v>0.817774860596271</v>
      </c>
      <c r="P47" s="586" t="n">
        <f aca="false">CA82</f>
        <v>0.801870511820641</v>
      </c>
      <c r="R47" s="0" t="n">
        <v>2022</v>
      </c>
      <c r="S47" s="587" t="n">
        <f aca="false">K47/C47-1</f>
        <v>-0.0169335069733456</v>
      </c>
      <c r="T47" s="587" t="n">
        <f aca="false">L47/D47-1</f>
        <v>-0.0200438925444695</v>
      </c>
      <c r="U47" s="587" t="n">
        <f aca="false">M47/E47-1</f>
        <v>-0.12203665789933</v>
      </c>
      <c r="V47" s="587" t="n">
        <f aca="false">N47/F47-1</f>
        <v>-0.176456619744961</v>
      </c>
      <c r="W47" s="587" t="n">
        <f aca="false">O47/G47-1</f>
        <v>-0.137821392643651</v>
      </c>
      <c r="X47" s="587" t="n">
        <f aca="false">P47/H47-1</f>
        <v>-0.189745456998302</v>
      </c>
    </row>
    <row r="48" customFormat="false" ht="15" hidden="false" customHeight="false" outlineLevel="0" collapsed="false">
      <c r="B48" s="0" t="n">
        <v>2023</v>
      </c>
      <c r="C48" s="586" t="n">
        <v>0.846639155248866</v>
      </c>
      <c r="D48" s="586" t="n">
        <v>0.95340514421163</v>
      </c>
      <c r="E48" s="586" t="n">
        <v>0.936363130120587</v>
      </c>
      <c r="F48" s="586" t="n">
        <v>0.985054906575968</v>
      </c>
      <c r="G48" s="586" t="n">
        <v>0.941461904371917</v>
      </c>
      <c r="H48" s="586" t="n">
        <v>0.988161837347671</v>
      </c>
      <c r="J48" s="0" t="n">
        <v>2023</v>
      </c>
      <c r="K48" s="586" t="n">
        <f aca="false">BV83</f>
        <v>0.83202633009217</v>
      </c>
      <c r="L48" s="586" t="n">
        <f aca="false">BW83</f>
        <v>0.933625665486655</v>
      </c>
      <c r="M48" s="586" t="n">
        <f aca="false">BX83</f>
        <v>0.817550265043499</v>
      </c>
      <c r="N48" s="586" t="n">
        <f aca="false">BY83</f>
        <v>0.806186421773851</v>
      </c>
      <c r="O48" s="586" t="n">
        <f aca="false">BZ83</f>
        <v>0.806338443599757</v>
      </c>
      <c r="P48" s="586" t="n">
        <f aca="false">CA83</f>
        <v>0.795724203859538</v>
      </c>
      <c r="R48" s="0" t="n">
        <v>2023</v>
      </c>
      <c r="S48" s="587" t="n">
        <f aca="false">K48/C48-1</f>
        <v>-0.0172598031476596</v>
      </c>
      <c r="T48" s="587" t="n">
        <f aca="false">L48/D48-1</f>
        <v>-0.0207461422303639</v>
      </c>
      <c r="U48" s="587" t="n">
        <f aca="false">M48/E48-1</f>
        <v>-0.126887594411995</v>
      </c>
      <c r="V48" s="587" t="n">
        <f aca="false">N48/F48-1</f>
        <v>-0.181582248469641</v>
      </c>
      <c r="W48" s="587" t="n">
        <f aca="false">O48/G48-1</f>
        <v>-0.143525149710976</v>
      </c>
      <c r="X48" s="587" t="n">
        <f aca="false">P48/H48-1</f>
        <v>-0.194743033190449</v>
      </c>
    </row>
    <row r="49" customFormat="false" ht="15" hidden="false" customHeight="false" outlineLevel="0" collapsed="false">
      <c r="B49" s="0" t="n">
        <v>2024</v>
      </c>
      <c r="C49" s="586" t="n">
        <v>0.839476576909025</v>
      </c>
      <c r="D49" s="586" t="n">
        <v>0.949520358736472</v>
      </c>
      <c r="E49" s="586" t="n">
        <v>0.93009324287566</v>
      </c>
      <c r="F49" s="586" t="n">
        <v>0.983378196785555</v>
      </c>
      <c r="G49" s="586" t="n">
        <v>0.934447153699193</v>
      </c>
      <c r="H49" s="586" t="n">
        <v>0.98660291844022</v>
      </c>
      <c r="J49" s="0" t="n">
        <v>2024</v>
      </c>
      <c r="K49" s="586" t="n">
        <f aca="false">BV84</f>
        <v>0.823253531836525</v>
      </c>
      <c r="L49" s="586" t="n">
        <f aca="false">BW84</f>
        <v>0.928937287484824</v>
      </c>
      <c r="M49" s="586" t="n">
        <f aca="false">BX84</f>
        <v>0.807289320330763</v>
      </c>
      <c r="N49" s="586" t="n">
        <f aca="false">BY84</f>
        <v>0.799759442664206</v>
      </c>
      <c r="O49" s="586" t="n">
        <f aca="false">BZ84</f>
        <v>0.794694655761176</v>
      </c>
      <c r="P49" s="586" t="n">
        <f aca="false">CA84</f>
        <v>0.789454841669452</v>
      </c>
      <c r="R49" s="0" t="n">
        <v>2024</v>
      </c>
      <c r="S49" s="587" t="n">
        <f aca="false">K49/C49-1</f>
        <v>-0.0193251908614692</v>
      </c>
      <c r="T49" s="587" t="n">
        <f aca="false">L49/D49-1</f>
        <v>-0.021677335364392</v>
      </c>
      <c r="U49" s="587" t="n">
        <f aca="false">M49/E49-1</f>
        <v>-0.132033990662283</v>
      </c>
      <c r="V49" s="587" t="n">
        <f aca="false">N49/F49-1</f>
        <v>-0.186722417399082</v>
      </c>
      <c r="W49" s="587" t="n">
        <f aca="false">O49/G49-1</f>
        <v>-0.149556341827121</v>
      </c>
      <c r="X49" s="587" t="n">
        <f aca="false">P49/H49-1</f>
        <v>-0.199825150611202</v>
      </c>
    </row>
    <row r="50" customFormat="false" ht="15" hidden="false" customHeight="false" outlineLevel="0" collapsed="false">
      <c r="B50" s="0" t="n">
        <v>2025</v>
      </c>
      <c r="C50" s="586" t="n">
        <v>0.834214311897969</v>
      </c>
      <c r="D50" s="586" t="n">
        <v>0.945657955820824</v>
      </c>
      <c r="E50" s="586" t="n">
        <v>0.924155787851081</v>
      </c>
      <c r="F50" s="586" t="n">
        <v>0.981732740364545</v>
      </c>
      <c r="G50" s="586" t="n">
        <v>0.92763654911715</v>
      </c>
      <c r="H50" s="586" t="n">
        <v>0.985055188594343</v>
      </c>
      <c r="J50" s="0" t="n">
        <v>2025</v>
      </c>
      <c r="K50" s="586" t="n">
        <f aca="false">BV85</f>
        <v>0.815564816481765</v>
      </c>
      <c r="L50" s="586" t="n">
        <f aca="false">BW85</f>
        <v>0.924143037354296</v>
      </c>
      <c r="M50" s="586" t="n">
        <f aca="false">BX85</f>
        <v>0.79689823294129</v>
      </c>
      <c r="N50" s="586" t="n">
        <f aca="false">BY85</f>
        <v>0.79325361923366</v>
      </c>
      <c r="O50" s="586" t="n">
        <f aca="false">BZ85</f>
        <v>0.782988754430975</v>
      </c>
      <c r="P50" s="586" t="n">
        <f aca="false">CA85</f>
        <v>0.783118628010015</v>
      </c>
      <c r="R50" s="0" t="n">
        <v>2025</v>
      </c>
      <c r="S50" s="587" t="n">
        <f aca="false">K50/C50-1</f>
        <v>-0.0223557605644202</v>
      </c>
      <c r="T50" s="587" t="n">
        <f aca="false">L50/D50-1</f>
        <v>-0.0227512689277308</v>
      </c>
      <c r="U50" s="587" t="n">
        <f aca="false">M50/E50-1</f>
        <v>-0.137701409851796</v>
      </c>
      <c r="V50" s="587" t="n">
        <f aca="false">N50/F50-1</f>
        <v>-0.191986182574391</v>
      </c>
      <c r="W50" s="587" t="n">
        <f aca="false">O50/G50-1</f>
        <v>-0.155931538945765</v>
      </c>
      <c r="X50" s="587" t="n">
        <f aca="false">P50/H50-1</f>
        <v>-0.205000250668684</v>
      </c>
    </row>
    <row r="51" customFormat="false" ht="15" hidden="false" customHeight="false" outlineLevel="0" collapsed="false">
      <c r="B51" s="0" t="n">
        <v>2026</v>
      </c>
      <c r="C51" s="586" t="n">
        <v>0.829423807483515</v>
      </c>
      <c r="D51" s="586" t="n">
        <v>0.941830675537621</v>
      </c>
      <c r="E51" s="586" t="n">
        <v>0.918730941208891</v>
      </c>
      <c r="F51" s="586" t="n">
        <v>0.980170331079232</v>
      </c>
      <c r="G51" s="586" t="n">
        <v>0.920977511198614</v>
      </c>
      <c r="H51" s="586" t="n">
        <v>0.983549098318439</v>
      </c>
      <c r="J51" s="0" t="n">
        <v>2026</v>
      </c>
      <c r="K51" s="586" t="n">
        <f aca="false">BV86</f>
        <v>0.808856457354532</v>
      </c>
      <c r="L51" s="586" t="n">
        <f aca="false">BW86</f>
        <v>0.919218286306156</v>
      </c>
      <c r="M51" s="586" t="n">
        <f aca="false">BX86</f>
        <v>0.786395224569727</v>
      </c>
      <c r="N51" s="586" t="n">
        <f aca="false">BY86</f>
        <v>0.786678057623358</v>
      </c>
      <c r="O51" s="586" t="n">
        <f aca="false">BZ86</f>
        <v>0.771173023513833</v>
      </c>
      <c r="P51" s="586" t="n">
        <f aca="false">CA86</f>
        <v>0.776678456460859</v>
      </c>
      <c r="R51" s="0" t="n">
        <v>2026</v>
      </c>
      <c r="S51" s="587" t="n">
        <f aca="false">K51/C51-1</f>
        <v>-0.0247971542936348</v>
      </c>
      <c r="T51" s="587" t="n">
        <f aca="false">L51/D51-1</f>
        <v>-0.0240089750936998</v>
      </c>
      <c r="U51" s="587" t="n">
        <f aca="false">M51/E51-1</f>
        <v>-0.144041863295725</v>
      </c>
      <c r="V51" s="587" t="n">
        <f aca="false">N51/F51-1</f>
        <v>-0.197406784637958</v>
      </c>
      <c r="W51" s="587" t="n">
        <f aca="false">O51/G51-1</f>
        <v>-0.162658138622535</v>
      </c>
      <c r="X51" s="587" t="n">
        <f aca="false">P51/H51-1</f>
        <v>-0.210330772720206</v>
      </c>
    </row>
    <row r="52" customFormat="false" ht="15" hidden="false" customHeight="false" outlineLevel="0" collapsed="false">
      <c r="B52" s="0" t="n">
        <v>2027</v>
      </c>
      <c r="C52" s="586" t="n">
        <v>0.825525269403188</v>
      </c>
      <c r="D52" s="586" t="n">
        <v>0.938126099643158</v>
      </c>
      <c r="E52" s="586" t="n">
        <v>0.913736878746555</v>
      </c>
      <c r="F52" s="586" t="n">
        <v>0.978640017513982</v>
      </c>
      <c r="G52" s="586" t="n">
        <v>0.914827315714624</v>
      </c>
      <c r="H52" s="586" t="n">
        <v>0.982046434450664</v>
      </c>
      <c r="J52" s="0" t="n">
        <v>2027</v>
      </c>
      <c r="K52" s="586" t="n">
        <f aca="false">BV87</f>
        <v>0.803344172798997</v>
      </c>
      <c r="L52" s="586" t="n">
        <f aca="false">BW87</f>
        <v>0.914112202451382</v>
      </c>
      <c r="M52" s="586" t="n">
        <f aca="false">BX87</f>
        <v>0.775895083439012</v>
      </c>
      <c r="N52" s="586" t="n">
        <f aca="false">BY87</f>
        <v>0.780053068537476</v>
      </c>
      <c r="O52" s="586" t="n">
        <f aca="false">BZ87</f>
        <v>0.759290102582479</v>
      </c>
      <c r="P52" s="586" t="n">
        <f aca="false">CA87</f>
        <v>0.770133138822978</v>
      </c>
      <c r="R52" s="0" t="n">
        <v>2027</v>
      </c>
      <c r="S52" s="587" t="n">
        <f aca="false">K52/C52-1</f>
        <v>-0.0268690704286099</v>
      </c>
      <c r="T52" s="587" t="n">
        <f aca="false">L52/D52-1</f>
        <v>-0.0255977284939736</v>
      </c>
      <c r="U52" s="587" t="n">
        <f aca="false">M52/E52-1</f>
        <v>-0.150855020207384</v>
      </c>
      <c r="V52" s="587" t="n">
        <f aca="false">N52/F52-1</f>
        <v>-0.202921345359422</v>
      </c>
      <c r="W52" s="587" t="n">
        <f aca="false">O52/G52-1</f>
        <v>-0.170018112118401</v>
      </c>
      <c r="X52" s="587" t="n">
        <f aca="false">P52/H52-1</f>
        <v>-0.215787449751524</v>
      </c>
    </row>
    <row r="53" customFormat="false" ht="15" hidden="false" customHeight="false" outlineLevel="0" collapsed="false">
      <c r="B53" s="0" t="n">
        <v>2028</v>
      </c>
      <c r="C53" s="586" t="n">
        <v>0.822082224312685</v>
      </c>
      <c r="D53" s="586" t="n">
        <v>0.934508356088936</v>
      </c>
      <c r="E53" s="586" t="n">
        <v>0.909024354818642</v>
      </c>
      <c r="F53" s="586" t="n">
        <v>0.977136896755974</v>
      </c>
      <c r="G53" s="586" t="n">
        <v>0.909023673246362</v>
      </c>
      <c r="H53" s="586" t="n">
        <v>0.980573659702386</v>
      </c>
      <c r="J53" s="0" t="n">
        <v>2028</v>
      </c>
      <c r="K53" s="586" t="n">
        <f aca="false">BV88</f>
        <v>0.798412167202053</v>
      </c>
      <c r="L53" s="586" t="n">
        <f aca="false">BW88</f>
        <v>0.908853211320737</v>
      </c>
      <c r="M53" s="586" t="n">
        <f aca="false">BX88</f>
        <v>0.765271698052462</v>
      </c>
      <c r="N53" s="586" t="n">
        <f aca="false">BY88</f>
        <v>0.773369997438406</v>
      </c>
      <c r="O53" s="586" t="n">
        <f aca="false">BZ88</f>
        <v>0.747309023062017</v>
      </c>
      <c r="P53" s="586" t="n">
        <f aca="false">CA88</f>
        <v>0.7635369835852</v>
      </c>
      <c r="R53" s="0" t="n">
        <v>2028</v>
      </c>
      <c r="S53" s="587" t="n">
        <f aca="false">K53/C53-1</f>
        <v>-0.0287928097830142</v>
      </c>
      <c r="T53" s="587" t="n">
        <f aca="false">L53/D53-1</f>
        <v>-0.0274530929563539</v>
      </c>
      <c r="U53" s="587" t="n">
        <f aca="false">M53/E53-1</f>
        <v>-0.158139499788056</v>
      </c>
      <c r="V53" s="587" t="n">
        <f aca="false">N53/F53-1</f>
        <v>-0.208534648516559</v>
      </c>
      <c r="W53" s="587" t="n">
        <f aca="false">O53/G53-1</f>
        <v>-0.177899272531396</v>
      </c>
      <c r="X53" s="587" t="n">
        <f aca="false">P53/H53-1</f>
        <v>-0.221336432984605</v>
      </c>
    </row>
    <row r="54" customFormat="false" ht="15" hidden="false" customHeight="false" outlineLevel="0" collapsed="false">
      <c r="B54" s="0" t="n">
        <v>2029</v>
      </c>
      <c r="C54" s="586" t="n">
        <v>0.818895485763581</v>
      </c>
      <c r="D54" s="586" t="n">
        <v>0.930868629663766</v>
      </c>
      <c r="E54" s="586" t="n">
        <v>0.904523220902361</v>
      </c>
      <c r="F54" s="586" t="n">
        <v>0.975646800035111</v>
      </c>
      <c r="G54" s="586" t="n">
        <v>0.903393812967886</v>
      </c>
      <c r="H54" s="586" t="n">
        <v>0.979122701688352</v>
      </c>
      <c r="J54" s="0" t="n">
        <v>2029</v>
      </c>
      <c r="K54" s="586" t="n">
        <f aca="false">BV89</f>
        <v>0.793122324303159</v>
      </c>
      <c r="L54" s="586" t="n">
        <f aca="false">BW89</f>
        <v>0.903503696923218</v>
      </c>
      <c r="M54" s="586" t="n">
        <f aca="false">BX89</f>
        <v>0.754610823379336</v>
      </c>
      <c r="N54" s="586" t="n">
        <f aca="false">BY89</f>
        <v>0.766605512307395</v>
      </c>
      <c r="O54" s="586" t="n">
        <f aca="false">BZ89</f>
        <v>0.735314318898378</v>
      </c>
      <c r="P54" s="586" t="n">
        <f aca="false">CA89</f>
        <v>0.756877895968022</v>
      </c>
      <c r="R54" s="0" t="n">
        <v>2029</v>
      </c>
      <c r="S54" s="587" t="n">
        <f aca="false">K54/C54-1</f>
        <v>-0.0314730779549848</v>
      </c>
      <c r="T54" s="587" t="n">
        <f aca="false">L54/D54-1</f>
        <v>-0.0293972015690686</v>
      </c>
      <c r="U54" s="587" t="n">
        <f aca="false">M54/E54-1</f>
        <v>-0.165736372553787</v>
      </c>
      <c r="V54" s="587" t="n">
        <f aca="false">N54/F54-1</f>
        <v>-0.214259184491963</v>
      </c>
      <c r="W54" s="587" t="n">
        <f aca="false">O54/G54-1</f>
        <v>-0.186053404015822</v>
      </c>
      <c r="X54" s="587" t="n">
        <f aca="false">P54/H54-1</f>
        <v>-0.226983610263659</v>
      </c>
    </row>
    <row r="55" customFormat="false" ht="15" hidden="false" customHeight="false" outlineLevel="0" collapsed="false">
      <c r="B55" s="0" t="n">
        <v>2030</v>
      </c>
      <c r="C55" s="586" t="n">
        <v>0.815658109701646</v>
      </c>
      <c r="D55" s="586" t="n">
        <v>0.927251273307838</v>
      </c>
      <c r="E55" s="586" t="n">
        <v>0.900311322733036</v>
      </c>
      <c r="F55" s="586" t="n">
        <v>0.974115665717935</v>
      </c>
      <c r="G55" s="586" t="n">
        <v>0.897939803577971</v>
      </c>
      <c r="H55" s="586" t="n">
        <v>0.97768304888532</v>
      </c>
      <c r="J55" s="0" t="n">
        <v>2030</v>
      </c>
      <c r="K55" s="586" t="n">
        <f aca="false">BV90</f>
        <v>0.787607178060563</v>
      </c>
      <c r="L55" s="586" t="n">
        <f aca="false">BW90</f>
        <v>0.898163073620954</v>
      </c>
      <c r="M55" s="586" t="n">
        <f aca="false">BX90</f>
        <v>0.743998953882967</v>
      </c>
      <c r="N55" s="586" t="n">
        <f aca="false">BY90</f>
        <v>0.75978698974408</v>
      </c>
      <c r="O55" s="586" t="n">
        <f aca="false">BZ90</f>
        <v>0.723323909313112</v>
      </c>
      <c r="P55" s="586" t="n">
        <f aca="false">CA90</f>
        <v>0.75022527699667</v>
      </c>
      <c r="R55" s="0" t="n">
        <v>2030</v>
      </c>
      <c r="S55" s="587" t="n">
        <f aca="false">K55/C55-1</f>
        <v>-0.0343905507803305</v>
      </c>
      <c r="T55" s="587" t="n">
        <f aca="false">L55/D55-1</f>
        <v>-0.0313703529175171</v>
      </c>
      <c r="U55" s="587" t="n">
        <f aca="false">M55/E55-1</f>
        <v>-0.17362035209727</v>
      </c>
      <c r="V55" s="587" t="n">
        <f aca="false">N55/F55-1</f>
        <v>-0.220023846773773</v>
      </c>
      <c r="W55" s="587" t="n">
        <f aca="false">O55/G55-1</f>
        <v>-0.194462806492236</v>
      </c>
      <c r="X55" s="587" t="n">
        <f aca="false">P55/H55-1</f>
        <v>-0.232649806241379</v>
      </c>
    </row>
    <row r="56" customFormat="false" ht="15" hidden="false" customHeight="false" outlineLevel="0" collapsed="false">
      <c r="B56" s="0" t="n">
        <v>2031</v>
      </c>
      <c r="C56" s="586" t="n">
        <v>0.812410520518161</v>
      </c>
      <c r="D56" s="586" t="n">
        <v>0.923666304215755</v>
      </c>
      <c r="E56" s="586" t="n">
        <v>0.896461335219166</v>
      </c>
      <c r="F56" s="586" t="n">
        <v>0.972542089886677</v>
      </c>
      <c r="G56" s="586" t="n">
        <v>0.892682550427004</v>
      </c>
      <c r="H56" s="586" t="n">
        <v>0.976216623639111</v>
      </c>
      <c r="J56" s="0" t="n">
        <v>2031</v>
      </c>
      <c r="K56" s="586" t="n">
        <f aca="false">BV91</f>
        <v>0.782425272192976</v>
      </c>
      <c r="L56" s="586" t="n">
        <f aca="false">BW91</f>
        <v>0.892834757452277</v>
      </c>
      <c r="M56" s="586" t="n">
        <f aca="false">BX91</f>
        <v>0.73347595400666</v>
      </c>
      <c r="N56" s="586" t="n">
        <f aca="false">BY91</f>
        <v>0.752942843767214</v>
      </c>
      <c r="O56" s="586" t="n">
        <f aca="false">BZ91</f>
        <v>0.711858125080281</v>
      </c>
      <c r="P56" s="586" t="n">
        <f aca="false">CA91</f>
        <v>0.743566024815479</v>
      </c>
      <c r="R56" s="0" t="n">
        <v>2031</v>
      </c>
      <c r="S56" s="587" t="n">
        <f aca="false">K56/C56-1</f>
        <v>-0.0369089857502835</v>
      </c>
      <c r="T56" s="587" t="n">
        <f aca="false">L56/D56-1</f>
        <v>-0.0333795296231533</v>
      </c>
      <c r="U56" s="587" t="n">
        <f aca="false">M56/E56-1</f>
        <v>-0.181809716503456</v>
      </c>
      <c r="V56" s="587" t="n">
        <f aca="false">N56/F56-1</f>
        <v>-0.225799220828634</v>
      </c>
      <c r="W56" s="587" t="n">
        <f aca="false">O56/G56-1</f>
        <v>-0.202562966264131</v>
      </c>
      <c r="X56" s="587" t="n">
        <f aca="false">P56/H56-1</f>
        <v>-0.238318620263159</v>
      </c>
    </row>
    <row r="57" customFormat="false" ht="15" hidden="false" customHeight="false" outlineLevel="0" collapsed="false">
      <c r="B57" s="0" t="n">
        <v>2032</v>
      </c>
      <c r="C57" s="586" t="n">
        <v>0.809110214503685</v>
      </c>
      <c r="D57" s="586" t="n">
        <v>0.920053531788031</v>
      </c>
      <c r="E57" s="586" t="n">
        <v>0.892877786953175</v>
      </c>
      <c r="F57" s="586" t="n">
        <v>0.970940954069686</v>
      </c>
      <c r="G57" s="586" t="n">
        <v>0.887328620086665</v>
      </c>
      <c r="H57" s="586" t="n">
        <v>0.97474777861315</v>
      </c>
      <c r="J57" s="0" t="n">
        <v>2032</v>
      </c>
      <c r="K57" s="586" t="n">
        <f aca="false">BV92</f>
        <v>0.776787556782562</v>
      </c>
      <c r="L57" s="586" t="n">
        <f aca="false">BW92</f>
        <v>0.887609374358407</v>
      </c>
      <c r="M57" s="586" t="n">
        <f aca="false">BX92</f>
        <v>0.72303368331655</v>
      </c>
      <c r="N57" s="586" t="n">
        <f aca="false">BY92</f>
        <v>0.746092000646055</v>
      </c>
      <c r="O57" s="586" t="n">
        <f aca="false">BZ92</f>
        <v>0.700348913572029</v>
      </c>
      <c r="P57" s="586" t="n">
        <f aca="false">CA92</f>
        <v>0.736921126528405</v>
      </c>
      <c r="R57" s="0" t="n">
        <v>2032</v>
      </c>
      <c r="S57" s="587" t="n">
        <f aca="false">K57/C57-1</f>
        <v>-0.0399483990459196</v>
      </c>
      <c r="T57" s="587" t="n">
        <f aca="false">L57/D57-1</f>
        <v>-0.0352633366523489</v>
      </c>
      <c r="U57" s="587" t="n">
        <f aca="false">M57/E57-1</f>
        <v>-0.190220997899606</v>
      </c>
      <c r="V57" s="587" t="n">
        <f aca="false">N57/F57-1</f>
        <v>-0.231578400809214</v>
      </c>
      <c r="W57" s="587" t="n">
        <f aca="false">O57/G57-1</f>
        <v>-0.210722050750908</v>
      </c>
      <c r="X57" s="587" t="n">
        <f aca="false">P57/H57-1</f>
        <v>-0.243987888254662</v>
      </c>
    </row>
    <row r="58" customFormat="false" ht="15" hidden="false" customHeight="false" outlineLevel="0" collapsed="false">
      <c r="B58" s="0" t="n">
        <v>2033</v>
      </c>
      <c r="C58" s="586" t="n">
        <v>0.806220634982179</v>
      </c>
      <c r="D58" s="586" t="n">
        <v>0.916516625245609</v>
      </c>
      <c r="E58" s="586" t="n">
        <v>0.889723488146747</v>
      </c>
      <c r="F58" s="586" t="n">
        <v>0.969285367842006</v>
      </c>
      <c r="G58" s="586" t="n">
        <v>0.88195868031637</v>
      </c>
      <c r="H58" s="586" t="n">
        <v>0.973213483384456</v>
      </c>
      <c r="J58" s="0" t="n">
        <v>2033</v>
      </c>
      <c r="K58" s="586" t="n">
        <f aca="false">BV93</f>
        <v>0.771933233807458</v>
      </c>
      <c r="L58" s="586" t="n">
        <f aca="false">BW93</f>
        <v>0.882516239862932</v>
      </c>
      <c r="M58" s="586" t="n">
        <f aca="false">BX93</f>
        <v>0.712826893516525</v>
      </c>
      <c r="N58" s="586" t="n">
        <f aca="false">BY93</f>
        <v>0.739215786925327</v>
      </c>
      <c r="O58" s="586" t="n">
        <f aca="false">BZ93</f>
        <v>0.688913760515083</v>
      </c>
      <c r="P58" s="586" t="n">
        <f aca="false">CA93</f>
        <v>0.730271463347384</v>
      </c>
      <c r="R58" s="0" t="n">
        <v>2033</v>
      </c>
      <c r="S58" s="587" t="n">
        <f aca="false">K58/C58-1</f>
        <v>-0.0425285581725148</v>
      </c>
      <c r="T58" s="587" t="n">
        <f aca="false">L58/D58-1</f>
        <v>-0.03709740166859</v>
      </c>
      <c r="U58" s="587" t="n">
        <f aca="false">M58/E58-1</f>
        <v>-0.198821990187861</v>
      </c>
      <c r="V58" s="587" t="n">
        <f aca="false">N58/F58-1</f>
        <v>-0.237360006196009</v>
      </c>
      <c r="W58" s="587" t="n">
        <f aca="false">O58/G58-1</f>
        <v>-0.218882045281349</v>
      </c>
      <c r="X58" s="587" t="n">
        <f aca="false">P58/H58-1</f>
        <v>-0.249628703449745</v>
      </c>
    </row>
    <row r="59" customFormat="false" ht="15" hidden="false" customHeight="false" outlineLevel="0" collapsed="false">
      <c r="B59" s="0" t="n">
        <v>2034</v>
      </c>
      <c r="C59" s="586" t="n">
        <v>0.804083034757515</v>
      </c>
      <c r="D59" s="586" t="n">
        <v>0.913026145027794</v>
      </c>
      <c r="E59" s="586" t="n">
        <v>0.886711587772147</v>
      </c>
      <c r="F59" s="586" t="n">
        <v>0.967612761811225</v>
      </c>
      <c r="G59" s="586" t="n">
        <v>0.876589556532814</v>
      </c>
      <c r="H59" s="586" t="n">
        <v>0.971660081574841</v>
      </c>
      <c r="J59" s="0" t="n">
        <v>2034</v>
      </c>
      <c r="K59" s="586" t="n">
        <f aca="false">BV94</f>
        <v>0.767444588421623</v>
      </c>
      <c r="L59" s="586" t="n">
        <f aca="false">BW94</f>
        <v>0.877569647926799</v>
      </c>
      <c r="M59" s="586" t="n">
        <f aca="false">BX94</f>
        <v>0.703087563268755</v>
      </c>
      <c r="N59" s="586" t="n">
        <f aca="false">BY94</f>
        <v>0.732377172563409</v>
      </c>
      <c r="O59" s="586" t="n">
        <f aca="false">BZ94</f>
        <v>0.677395775180622</v>
      </c>
      <c r="P59" s="586" t="n">
        <f aca="false">CA94</f>
        <v>0.723704066492694</v>
      </c>
      <c r="R59" s="0" t="n">
        <v>2034</v>
      </c>
      <c r="S59" s="587" t="n">
        <f aca="false">K59/C59-1</f>
        <v>-0.0455655010143837</v>
      </c>
      <c r="T59" s="587" t="n">
        <f aca="false">L59/D59-1</f>
        <v>-0.0388340435748592</v>
      </c>
      <c r="U59" s="587" t="n">
        <f aca="false">M59/E59-1</f>
        <v>-0.207084272987506</v>
      </c>
      <c r="V59" s="587" t="n">
        <f aca="false">N59/F59-1</f>
        <v>-0.243109225644658</v>
      </c>
      <c r="W59" s="587" t="n">
        <f aca="false">O59/G59-1</f>
        <v>-0.227237228492735</v>
      </c>
      <c r="X59" s="587" t="n">
        <f aca="false">P59/H59-1</f>
        <v>-0.255188022832292</v>
      </c>
    </row>
    <row r="60" customFormat="false" ht="15" hidden="false" customHeight="false" outlineLevel="0" collapsed="false">
      <c r="B60" s="0" t="n">
        <v>2035</v>
      </c>
      <c r="C60" s="586" t="n">
        <v>0.801962130234546</v>
      </c>
      <c r="D60" s="586" t="n">
        <v>0.909615277775557</v>
      </c>
      <c r="E60" s="586" t="n">
        <v>0.883608926400706</v>
      </c>
      <c r="F60" s="586" t="n">
        <v>0.965941062927309</v>
      </c>
      <c r="G60" s="586" t="n">
        <v>0.871244130842991</v>
      </c>
      <c r="H60" s="586" t="n">
        <v>0.9701057505698</v>
      </c>
      <c r="J60" s="0" t="n">
        <v>2035</v>
      </c>
      <c r="K60" s="586" t="n">
        <f aca="false">BV95</f>
        <v>0.764007429512199</v>
      </c>
      <c r="L60" s="586" t="n">
        <f aca="false">BW95</f>
        <v>0.872675855974845</v>
      </c>
      <c r="M60" s="586" t="n">
        <f aca="false">BX95</f>
        <v>0.693733055893877</v>
      </c>
      <c r="N60" s="586" t="n">
        <f aca="false">BY95</f>
        <v>0.725566282950694</v>
      </c>
      <c r="O60" s="586" t="n">
        <f aca="false">BZ95</f>
        <v>0.665967832210197</v>
      </c>
      <c r="P60" s="586" t="n">
        <f aca="false">CA95</f>
        <v>0.717188323852131</v>
      </c>
      <c r="R60" s="0" t="n">
        <v>2035</v>
      </c>
      <c r="S60" s="587" t="n">
        <f aca="false">K60/C60-1</f>
        <v>-0.0473272980000276</v>
      </c>
      <c r="T60" s="587" t="n">
        <f aca="false">L60/D60-1</f>
        <v>-0.040609939941913</v>
      </c>
      <c r="U60" s="587" t="n">
        <f aca="false">M60/E60-1</f>
        <v>-0.214886772681519</v>
      </c>
      <c r="V60" s="587" t="n">
        <f aca="false">N60/F60-1</f>
        <v>-0.248850358683533</v>
      </c>
      <c r="W60" s="587" t="n">
        <f aca="false">O60/G60-1</f>
        <v>-0.235612833838174</v>
      </c>
      <c r="X60" s="587" t="n">
        <f aca="false">P60/H60-1</f>
        <v>-0.260711192124277</v>
      </c>
    </row>
    <row r="62" customFormat="false" ht="18.75" hidden="false" customHeight="false" outlineLevel="0" collapsed="false">
      <c r="B62" s="588" t="s">
        <v>683</v>
      </c>
      <c r="C62" s="588"/>
      <c r="D62" s="588"/>
      <c r="E62" s="588"/>
      <c r="F62" s="588"/>
      <c r="G62" s="588"/>
      <c r="H62" s="588"/>
      <c r="I62" s="588"/>
      <c r="J62" s="588"/>
      <c r="K62" s="588"/>
      <c r="L62" s="588"/>
      <c r="M62" s="588"/>
      <c r="N62" s="588"/>
      <c r="O62" s="588"/>
      <c r="P62" s="588"/>
      <c r="Q62" s="588"/>
      <c r="R62" s="588"/>
      <c r="S62" s="588"/>
      <c r="T62" s="588"/>
      <c r="U62" s="588"/>
      <c r="V62" s="588"/>
      <c r="W62" s="588"/>
      <c r="X62" s="588"/>
      <c r="Y62" s="588"/>
      <c r="Z62" s="588"/>
      <c r="AA62" s="588"/>
      <c r="AB62" s="588"/>
      <c r="AC62" s="588"/>
      <c r="AD62" s="588"/>
      <c r="AE62" s="588"/>
      <c r="AF62" s="588"/>
      <c r="AG62" s="588"/>
      <c r="AH62" s="588"/>
      <c r="AI62" s="588"/>
      <c r="AJ62" s="588"/>
      <c r="AK62" s="588"/>
      <c r="AL62" s="588"/>
      <c r="AM62" s="588"/>
      <c r="AN62" s="588"/>
      <c r="AO62" s="588"/>
      <c r="AP62" s="588"/>
      <c r="AQ62" s="588"/>
      <c r="AR62" s="588"/>
      <c r="AS62" s="588"/>
      <c r="AT62" s="588"/>
      <c r="AU62" s="588"/>
      <c r="AV62" s="588"/>
      <c r="AW62" s="588"/>
      <c r="AX62" s="588"/>
      <c r="AY62" s="588"/>
      <c r="AZ62" s="588"/>
      <c r="BA62" s="588"/>
      <c r="BB62" s="588"/>
      <c r="BC62" s="588"/>
      <c r="BD62" s="588"/>
      <c r="BE62" s="588"/>
      <c r="BF62" s="588"/>
      <c r="BG62" s="588"/>
      <c r="BH62" s="588"/>
      <c r="BI62" s="588"/>
      <c r="BJ62" s="588"/>
      <c r="BK62" s="588"/>
      <c r="BL62" s="588"/>
      <c r="BM62" s="588"/>
      <c r="BN62" s="588"/>
      <c r="BO62" s="588"/>
      <c r="BP62" s="588"/>
      <c r="BQ62" s="588"/>
      <c r="BR62" s="588"/>
      <c r="BS62" s="588"/>
      <c r="BT62" s="588"/>
      <c r="BU62" s="588"/>
      <c r="BV62" s="588"/>
      <c r="BW62" s="588"/>
      <c r="BX62" s="588"/>
      <c r="BY62" s="588"/>
      <c r="BZ62" s="588"/>
      <c r="CA62" s="588"/>
    </row>
    <row r="63" customFormat="false" ht="18.75" hidden="false" customHeight="true" outlineLevel="0" collapsed="false">
      <c r="B63" s="589" t="s">
        <v>684</v>
      </c>
      <c r="C63" s="589"/>
      <c r="D63" s="589"/>
      <c r="E63" s="589"/>
      <c r="F63" s="589"/>
      <c r="G63" s="589"/>
      <c r="H63" s="589"/>
      <c r="I63" s="590"/>
      <c r="J63" s="591" t="s">
        <v>685</v>
      </c>
      <c r="K63" s="591"/>
      <c r="L63" s="591"/>
      <c r="M63" s="591"/>
      <c r="N63" s="591"/>
      <c r="O63" s="591"/>
      <c r="P63" s="591"/>
      <c r="R63" s="589" t="s">
        <v>686</v>
      </c>
      <c r="S63" s="589"/>
      <c r="T63" s="589"/>
      <c r="U63" s="589"/>
      <c r="V63" s="589"/>
      <c r="W63" s="589"/>
      <c r="X63" s="589"/>
      <c r="Y63" s="592"/>
      <c r="Z63" s="591" t="s">
        <v>687</v>
      </c>
      <c r="AA63" s="591"/>
      <c r="AB63" s="591"/>
      <c r="AC63" s="591"/>
      <c r="AD63" s="591"/>
      <c r="AE63" s="591"/>
      <c r="AF63" s="591"/>
      <c r="AG63" s="592"/>
      <c r="AH63" s="593" t="s">
        <v>688</v>
      </c>
      <c r="AI63" s="593"/>
      <c r="AJ63" s="593"/>
      <c r="AK63" s="593"/>
      <c r="AL63" s="593"/>
      <c r="AM63" s="593"/>
      <c r="AN63" s="593"/>
      <c r="AO63" s="593"/>
      <c r="AP63" s="593"/>
      <c r="AQ63" s="593"/>
      <c r="AR63" s="593"/>
      <c r="AT63" s="594" t="s">
        <v>689</v>
      </c>
      <c r="AU63" s="594"/>
      <c r="AV63" s="594"/>
      <c r="AW63" s="594"/>
      <c r="AX63" s="594"/>
      <c r="AY63" s="594"/>
      <c r="AZ63" s="594"/>
      <c r="BA63" s="594"/>
      <c r="BB63" s="594"/>
      <c r="BC63" s="594"/>
      <c r="BD63" s="594"/>
      <c r="BE63" s="594"/>
      <c r="BG63" s="595" t="s">
        <v>690</v>
      </c>
      <c r="BH63" s="595"/>
      <c r="BI63" s="595"/>
      <c r="BJ63" s="595"/>
      <c r="BL63" s="591" t="s">
        <v>691</v>
      </c>
      <c r="BM63" s="591"/>
      <c r="BN63" s="591"/>
      <c r="BO63" s="591"/>
      <c r="BP63" s="591"/>
      <c r="BQ63" s="591"/>
      <c r="BR63" s="591"/>
      <c r="BV63" s="596" t="s">
        <v>692</v>
      </c>
      <c r="BW63" s="596"/>
      <c r="BX63" s="596"/>
      <c r="BY63" s="596"/>
      <c r="BZ63" s="596"/>
      <c r="CA63" s="596"/>
    </row>
    <row r="64" customFormat="false" ht="15" hidden="false" customHeight="true" outlineLevel="0" collapsed="false">
      <c r="B64" s="597" t="s">
        <v>693</v>
      </c>
      <c r="C64" s="598" t="s">
        <v>549</v>
      </c>
      <c r="D64" s="598" t="s">
        <v>553</v>
      </c>
      <c r="E64" s="598" t="s">
        <v>554</v>
      </c>
      <c r="F64" s="598" t="s">
        <v>555</v>
      </c>
      <c r="G64" s="598" t="s">
        <v>556</v>
      </c>
      <c r="H64" s="598" t="s">
        <v>558</v>
      </c>
      <c r="I64" s="599"/>
      <c r="J64" s="597" t="s">
        <v>693</v>
      </c>
      <c r="K64" s="598" t="s">
        <v>549</v>
      </c>
      <c r="L64" s="598" t="s">
        <v>553</v>
      </c>
      <c r="M64" s="598" t="s">
        <v>554</v>
      </c>
      <c r="N64" s="598" t="s">
        <v>555</v>
      </c>
      <c r="O64" s="598" t="s">
        <v>556</v>
      </c>
      <c r="P64" s="598" t="s">
        <v>558</v>
      </c>
      <c r="R64" s="597" t="s">
        <v>693</v>
      </c>
      <c r="S64" s="598" t="s">
        <v>549</v>
      </c>
      <c r="T64" s="598" t="s">
        <v>553</v>
      </c>
      <c r="U64" s="598" t="s">
        <v>554</v>
      </c>
      <c r="V64" s="598" t="s">
        <v>555</v>
      </c>
      <c r="W64" s="598" t="s">
        <v>556</v>
      </c>
      <c r="X64" s="598" t="s">
        <v>558</v>
      </c>
      <c r="Z64" s="597" t="s">
        <v>693</v>
      </c>
      <c r="AA64" s="598" t="s">
        <v>549</v>
      </c>
      <c r="AB64" s="598" t="s">
        <v>553</v>
      </c>
      <c r="AC64" s="598" t="s">
        <v>554</v>
      </c>
      <c r="AD64" s="598" t="s">
        <v>555</v>
      </c>
      <c r="AE64" s="598" t="s">
        <v>556</v>
      </c>
      <c r="AF64" s="598" t="s">
        <v>558</v>
      </c>
      <c r="AH64" s="600" t="s">
        <v>694</v>
      </c>
      <c r="AI64" s="600"/>
      <c r="AJ64" s="600"/>
      <c r="AL64" s="600" t="s">
        <v>695</v>
      </c>
      <c r="AM64" s="600"/>
      <c r="AN64" s="600"/>
      <c r="AP64" s="600" t="s">
        <v>696</v>
      </c>
      <c r="AQ64" s="600"/>
      <c r="AR64" s="600"/>
      <c r="AT64" s="601" t="s">
        <v>697</v>
      </c>
      <c r="AU64" s="601"/>
      <c r="AV64" s="601"/>
      <c r="AX64" s="597" t="s">
        <v>693</v>
      </c>
      <c r="AY64" s="598" t="s">
        <v>549</v>
      </c>
      <c r="AZ64" s="598" t="s">
        <v>553</v>
      </c>
      <c r="BA64" s="598" t="s">
        <v>554</v>
      </c>
      <c r="BB64" s="598" t="s">
        <v>555</v>
      </c>
      <c r="BC64" s="598" t="s">
        <v>556</v>
      </c>
      <c r="BD64" s="598" t="s">
        <v>558</v>
      </c>
      <c r="BH64" s="602" t="s">
        <v>556</v>
      </c>
      <c r="BI64" s="603" t="s">
        <v>558</v>
      </c>
      <c r="BL64" s="597" t="s">
        <v>693</v>
      </c>
      <c r="BM64" s="598" t="s">
        <v>549</v>
      </c>
      <c r="BN64" s="598" t="s">
        <v>553</v>
      </c>
      <c r="BO64" s="598" t="s">
        <v>554</v>
      </c>
      <c r="BP64" s="598" t="s">
        <v>555</v>
      </c>
      <c r="BQ64" s="598" t="s">
        <v>556</v>
      </c>
      <c r="BR64" s="598" t="s">
        <v>558</v>
      </c>
      <c r="BV64" s="603" t="s">
        <v>549</v>
      </c>
      <c r="BW64" s="602" t="s">
        <v>553</v>
      </c>
      <c r="BX64" s="602" t="s">
        <v>554</v>
      </c>
      <c r="BY64" s="602" t="s">
        <v>555</v>
      </c>
      <c r="BZ64" s="602" t="s">
        <v>556</v>
      </c>
      <c r="CA64" s="603" t="s">
        <v>558</v>
      </c>
    </row>
    <row r="65" customFormat="false" ht="150" hidden="false" customHeight="false" outlineLevel="0" collapsed="false">
      <c r="B65" s="597"/>
      <c r="C65" s="598" t="s">
        <v>698</v>
      </c>
      <c r="D65" s="598" t="s">
        <v>698</v>
      </c>
      <c r="E65" s="598" t="s">
        <v>698</v>
      </c>
      <c r="F65" s="598" t="s">
        <v>698</v>
      </c>
      <c r="G65" s="598" t="s">
        <v>698</v>
      </c>
      <c r="H65" s="598" t="s">
        <v>698</v>
      </c>
      <c r="I65" s="599"/>
      <c r="J65" s="597"/>
      <c r="K65" s="598" t="s">
        <v>699</v>
      </c>
      <c r="L65" s="598" t="s">
        <v>699</v>
      </c>
      <c r="M65" s="598" t="s">
        <v>699</v>
      </c>
      <c r="N65" s="598" t="s">
        <v>699</v>
      </c>
      <c r="O65" s="598" t="s">
        <v>699</v>
      </c>
      <c r="P65" s="598" t="s">
        <v>699</v>
      </c>
      <c r="R65" s="597"/>
      <c r="S65" s="598" t="s">
        <v>700</v>
      </c>
      <c r="T65" s="598" t="s">
        <v>700</v>
      </c>
      <c r="U65" s="598" t="s">
        <v>700</v>
      </c>
      <c r="V65" s="598" t="s">
        <v>700</v>
      </c>
      <c r="W65" s="598" t="s">
        <v>700</v>
      </c>
      <c r="X65" s="598" t="s">
        <v>700</v>
      </c>
      <c r="Z65" s="597"/>
      <c r="AA65" s="598" t="s">
        <v>700</v>
      </c>
      <c r="AB65" s="598" t="s">
        <v>700</v>
      </c>
      <c r="AC65" s="598" t="s">
        <v>700</v>
      </c>
      <c r="AD65" s="598" t="s">
        <v>700</v>
      </c>
      <c r="AE65" s="598" t="s">
        <v>700</v>
      </c>
      <c r="AF65" s="598" t="s">
        <v>700</v>
      </c>
      <c r="AH65" s="601" t="s">
        <v>701</v>
      </c>
      <c r="AI65" s="601" t="s">
        <v>702</v>
      </c>
      <c r="AJ65" s="601" t="s">
        <v>703</v>
      </c>
      <c r="AL65" s="601" t="s">
        <v>701</v>
      </c>
      <c r="AM65" s="601" t="s">
        <v>702</v>
      </c>
      <c r="AN65" s="601" t="s">
        <v>703</v>
      </c>
      <c r="AP65" s="601" t="s">
        <v>701</v>
      </c>
      <c r="AQ65" s="601" t="s">
        <v>702</v>
      </c>
      <c r="AR65" s="601" t="s">
        <v>703</v>
      </c>
      <c r="AT65" s="601" t="s">
        <v>701</v>
      </c>
      <c r="AU65" s="601" t="s">
        <v>702</v>
      </c>
      <c r="AV65" s="601" t="s">
        <v>703</v>
      </c>
      <c r="AX65" s="597"/>
      <c r="AY65" s="598" t="s">
        <v>704</v>
      </c>
      <c r="AZ65" s="598" t="s">
        <v>704</v>
      </c>
      <c r="BA65" s="598" t="s">
        <v>704</v>
      </c>
      <c r="BB65" s="598" t="s">
        <v>704</v>
      </c>
      <c r="BC65" s="598" t="s">
        <v>704</v>
      </c>
      <c r="BD65" s="598" t="s">
        <v>704</v>
      </c>
      <c r="BE65" s="604" t="s">
        <v>705</v>
      </c>
      <c r="BF65" s="599"/>
      <c r="BG65" s="599"/>
      <c r="BH65" s="605" t="s">
        <v>706</v>
      </c>
      <c r="BI65" s="605" t="s">
        <v>706</v>
      </c>
      <c r="BJ65" s="599"/>
      <c r="BK65" s="599"/>
      <c r="BL65" s="597"/>
      <c r="BM65" s="598" t="s">
        <v>707</v>
      </c>
      <c r="BN65" s="598" t="s">
        <v>707</v>
      </c>
      <c r="BO65" s="598" t="s">
        <v>707</v>
      </c>
      <c r="BP65" s="598" t="s">
        <v>707</v>
      </c>
      <c r="BQ65" s="598" t="s">
        <v>707</v>
      </c>
      <c r="BR65" s="598" t="s">
        <v>707</v>
      </c>
      <c r="BV65" s="606" t="s">
        <v>550</v>
      </c>
      <c r="BW65" s="606" t="s">
        <v>550</v>
      </c>
      <c r="BX65" s="606" t="s">
        <v>550</v>
      </c>
      <c r="BY65" s="606" t="s">
        <v>550</v>
      </c>
      <c r="BZ65" s="606" t="s">
        <v>550</v>
      </c>
      <c r="CA65" s="598" t="s">
        <v>550</v>
      </c>
    </row>
    <row r="66" customFormat="false" ht="13.5" hidden="false" customHeight="true" outlineLevel="0" collapsed="false">
      <c r="C66" s="599"/>
      <c r="D66" s="599"/>
      <c r="E66" s="599"/>
      <c r="F66" s="599"/>
      <c r="G66" s="599"/>
      <c r="H66" s="599"/>
      <c r="I66" s="599"/>
      <c r="K66" s="599"/>
      <c r="L66" s="599"/>
      <c r="M66" s="599"/>
      <c r="N66" s="599"/>
      <c r="O66" s="599"/>
      <c r="P66" s="599"/>
      <c r="AA66" s="599"/>
      <c r="AB66" s="599"/>
      <c r="AC66" s="599"/>
      <c r="AD66" s="599"/>
      <c r="AE66" s="599"/>
      <c r="AF66" s="599"/>
      <c r="AH66" s="607"/>
      <c r="AI66" s="608"/>
      <c r="AJ66" s="608"/>
      <c r="AL66" s="607"/>
      <c r="AM66" s="608"/>
      <c r="AN66" s="608"/>
      <c r="AP66" s="607"/>
      <c r="AQ66" s="608"/>
      <c r="AR66" s="608"/>
      <c r="AT66" s="607"/>
      <c r="AU66" s="608"/>
      <c r="AV66" s="608"/>
      <c r="AY66" s="599"/>
      <c r="AZ66" s="599"/>
      <c r="BA66" s="599"/>
      <c r="BB66" s="599"/>
      <c r="BC66" s="599"/>
      <c r="BD66" s="599"/>
      <c r="BE66" s="599"/>
      <c r="BF66" s="599"/>
      <c r="BG66" s="609" t="s">
        <v>708</v>
      </c>
      <c r="BH66" s="610" t="n">
        <v>0.71</v>
      </c>
      <c r="BI66" s="610" t="n">
        <v>0.42</v>
      </c>
      <c r="BJ66" s="599"/>
      <c r="BK66" s="599"/>
      <c r="BM66" s="599"/>
      <c r="BN66" s="599"/>
      <c r="BO66" s="599"/>
      <c r="BP66" s="599"/>
      <c r="BQ66" s="599"/>
      <c r="BR66" s="599"/>
      <c r="BV66" s="599"/>
      <c r="BW66" s="599"/>
      <c r="BX66" s="599"/>
      <c r="BY66" s="599"/>
      <c r="BZ66" s="599"/>
      <c r="CA66" s="599"/>
    </row>
    <row r="67" customFormat="false" ht="14.25" hidden="false" customHeight="true" outlineLevel="0" collapsed="false">
      <c r="C67" s="599"/>
      <c r="D67" s="599"/>
      <c r="E67" s="599"/>
      <c r="F67" s="599"/>
      <c r="G67" s="599"/>
      <c r="H67" s="599"/>
      <c r="I67" s="599"/>
      <c r="K67" s="599"/>
      <c r="L67" s="599"/>
      <c r="M67" s="599"/>
      <c r="N67" s="599"/>
      <c r="O67" s="599"/>
      <c r="P67" s="599"/>
      <c r="AA67" s="599"/>
      <c r="AB67" s="599"/>
      <c r="AC67" s="599"/>
      <c r="AD67" s="599"/>
      <c r="AE67" s="599"/>
      <c r="AF67" s="599"/>
      <c r="AH67" s="607"/>
      <c r="AI67" s="608"/>
      <c r="AJ67" s="608"/>
      <c r="AL67" s="607"/>
      <c r="AM67" s="608"/>
      <c r="AN67" s="608"/>
      <c r="AP67" s="607"/>
      <c r="AQ67" s="608"/>
      <c r="AR67" s="608"/>
      <c r="AT67" s="607"/>
      <c r="AU67" s="608"/>
      <c r="AV67" s="608"/>
      <c r="AY67" s="599"/>
      <c r="AZ67" s="599"/>
      <c r="BA67" s="599"/>
      <c r="BB67" s="599"/>
      <c r="BC67" s="599"/>
      <c r="BD67" s="599"/>
      <c r="BE67" s="599"/>
      <c r="BF67" s="599"/>
      <c r="BG67" s="611" t="s">
        <v>709</v>
      </c>
      <c r="BH67" s="612" t="n">
        <v>0.6</v>
      </c>
      <c r="BI67" s="612" t="n">
        <v>0.4</v>
      </c>
      <c r="BJ67" s="613" t="s">
        <v>710</v>
      </c>
      <c r="BK67" s="599"/>
      <c r="BM67" s="599"/>
      <c r="BN67" s="599"/>
      <c r="BO67" s="599"/>
      <c r="BP67" s="599"/>
      <c r="BQ67" s="599"/>
      <c r="BR67" s="599"/>
      <c r="BV67" s="599"/>
      <c r="BW67" s="599"/>
      <c r="BX67" s="599"/>
      <c r="BY67" s="599"/>
      <c r="BZ67" s="599"/>
      <c r="CA67" s="599"/>
    </row>
    <row r="68" customFormat="false" ht="15" hidden="false" customHeight="false" outlineLevel="0" collapsed="false">
      <c r="B68" s="614" t="n">
        <v>2008</v>
      </c>
      <c r="C68" s="615" t="n">
        <v>7804.276</v>
      </c>
      <c r="D68" s="615" t="n">
        <v>6052.1415</v>
      </c>
      <c r="E68" s="615" t="n">
        <v>5309.5187</v>
      </c>
      <c r="F68" s="615" t="n">
        <v>2669.9728</v>
      </c>
      <c r="G68" s="615" t="n">
        <v>3227.8452</v>
      </c>
      <c r="H68" s="615" t="n">
        <v>1713.4254</v>
      </c>
      <c r="I68" s="586"/>
      <c r="J68" s="614" t="n">
        <v>2008</v>
      </c>
      <c r="K68" s="616" t="n">
        <v>0</v>
      </c>
      <c r="L68" s="616" t="n">
        <v>0</v>
      </c>
      <c r="M68" s="616" t="n">
        <v>0</v>
      </c>
      <c r="N68" s="616" t="n">
        <v>0</v>
      </c>
      <c r="O68" s="616" t="n">
        <v>0</v>
      </c>
      <c r="P68" s="617" t="n">
        <v>0</v>
      </c>
      <c r="R68" s="614" t="n">
        <v>2008</v>
      </c>
      <c r="S68" s="0" t="n">
        <v>16993.533</v>
      </c>
      <c r="T68" s="0" t="n">
        <v>8097.71</v>
      </c>
      <c r="U68" s="0" t="n">
        <v>8548.1997</v>
      </c>
      <c r="V68" s="0" t="n">
        <v>4649.4311</v>
      </c>
      <c r="W68" s="0" t="n">
        <v>8743.808</v>
      </c>
      <c r="X68" s="0" t="n">
        <v>5174.6884</v>
      </c>
      <c r="Z68" s="614" t="n">
        <v>2008</v>
      </c>
      <c r="AA68" s="615" t="n">
        <f aca="false">S68*C68*10^(-6)</f>
        <v>132.622221747108</v>
      </c>
      <c r="AB68" s="615" t="n">
        <f aca="false">T68*D68*10^(-6)</f>
        <v>49.008486745965</v>
      </c>
      <c r="AC68" s="615" t="n">
        <f aca="false">U68*E68*10^(-6)</f>
        <v>45.3868261584844</v>
      </c>
      <c r="AD68" s="615" t="n">
        <f aca="false">V68*F68*10^(-6)</f>
        <v>12.4138545724741</v>
      </c>
      <c r="AE68" s="615" t="n">
        <f aca="false">W68*G68*10^(-6)</f>
        <v>28.2236586825216</v>
      </c>
      <c r="AF68" s="618" t="n">
        <f aca="false">X68*H68*10^(-6)</f>
        <v>8.86644254164536</v>
      </c>
      <c r="AH68" s="619" t="s">
        <v>711</v>
      </c>
      <c r="AI68" s="620" t="n">
        <v>1</v>
      </c>
      <c r="AJ68" s="621" t="n">
        <f aca="false">14466911+2342576</f>
        <v>16809487</v>
      </c>
      <c r="AL68" s="619" t="s">
        <v>711</v>
      </c>
      <c r="AM68" s="620" t="n">
        <v>1</v>
      </c>
      <c r="AN68" s="621" t="n">
        <f aca="false">4235408+730648</f>
        <v>4966056</v>
      </c>
      <c r="AP68" s="619" t="s">
        <v>711</v>
      </c>
      <c r="AQ68" s="620" t="n">
        <v>1</v>
      </c>
      <c r="AR68" s="621" t="n">
        <f aca="false">12560022+8600000</f>
        <v>21160022</v>
      </c>
      <c r="AT68" s="619" t="s">
        <v>711</v>
      </c>
      <c r="AU68" s="620" t="n">
        <v>0</v>
      </c>
      <c r="AV68" s="621" t="n">
        <v>0</v>
      </c>
      <c r="AX68" s="614" t="n">
        <v>2008</v>
      </c>
      <c r="AY68" s="615" t="n">
        <v>0</v>
      </c>
      <c r="AZ68" s="615" t="n">
        <v>0</v>
      </c>
      <c r="BA68" s="615" t="n">
        <v>0</v>
      </c>
      <c r="BB68" s="615" t="n">
        <v>0</v>
      </c>
      <c r="BC68" s="615" t="n">
        <v>0</v>
      </c>
      <c r="BD68" s="618" t="n">
        <v>0</v>
      </c>
      <c r="BH68" s="622" t="n">
        <f aca="false">BJ68*$BH$67*$BH$66*(AE68*(10^6)/G68)</f>
        <v>0</v>
      </c>
      <c r="BI68" s="622" t="n">
        <f aca="false">BJ68*$BI$67*$BI$66*(AF68*(10^6)/H68)</f>
        <v>0</v>
      </c>
      <c r="BJ68" s="622" t="n">
        <v>0</v>
      </c>
      <c r="BL68" s="614" t="n">
        <v>2008</v>
      </c>
      <c r="BM68" s="623" t="n">
        <f aca="false">AA68*10^9</f>
        <v>132622221747.108</v>
      </c>
      <c r="BN68" s="623" t="n">
        <f aca="false">AB68*10^9</f>
        <v>49008486745.965</v>
      </c>
      <c r="BO68" s="623" t="n">
        <f aca="false">AC68*10^9</f>
        <v>45386826158.4844</v>
      </c>
      <c r="BP68" s="623" t="n">
        <f aca="false">AD68*10^9</f>
        <v>12413854572.4741</v>
      </c>
      <c r="BQ68" s="623" t="n">
        <f aca="false">AE68*10^9-BH68</f>
        <v>28223658682.5216</v>
      </c>
      <c r="BR68" s="624" t="n">
        <f aca="false">AF68*10^9-BI68</f>
        <v>8866442541.64536</v>
      </c>
      <c r="BU68" s="614" t="n">
        <v>2008</v>
      </c>
      <c r="BV68" s="615" t="n">
        <f aca="false">BM68/BM$70</f>
        <v>1.03926358134176</v>
      </c>
      <c r="BW68" s="615" t="n">
        <f aca="false">BN68/BN$70</f>
        <v>1.01142564713575</v>
      </c>
      <c r="BX68" s="615" t="n">
        <f aca="false">BO68/BO$70</f>
        <v>1.00916119402136</v>
      </c>
      <c r="BY68" s="615" t="n">
        <f aca="false">BP68/BP$70</f>
        <v>1.00421829772249</v>
      </c>
      <c r="BZ68" s="615" t="n">
        <f aca="false">BQ68/BQ$70</f>
        <v>1.00490582720035</v>
      </c>
      <c r="CA68" s="618" t="n">
        <f aca="false">BR68/BR$70</f>
        <v>1.00172849707247</v>
      </c>
    </row>
    <row r="69" customFormat="false" ht="15" hidden="false" customHeight="false" outlineLevel="0" collapsed="false">
      <c r="B69" s="625" t="n">
        <v>2009</v>
      </c>
      <c r="C69" s="615" t="n">
        <v>7804.276</v>
      </c>
      <c r="D69" s="615" t="n">
        <v>6052.1415</v>
      </c>
      <c r="E69" s="615" t="n">
        <v>5309.5187</v>
      </c>
      <c r="F69" s="615" t="n">
        <v>2669.9728</v>
      </c>
      <c r="G69" s="615" t="n">
        <v>3227.8452</v>
      </c>
      <c r="H69" s="615" t="n">
        <v>1713.4254</v>
      </c>
      <c r="I69" s="586"/>
      <c r="J69" s="625" t="n">
        <v>2009</v>
      </c>
      <c r="K69" s="626" t="n">
        <f aca="false">1-C69/C68</f>
        <v>0</v>
      </c>
      <c r="L69" s="626" t="n">
        <f aca="false">1-D69/D68</f>
        <v>0</v>
      </c>
      <c r="M69" s="626" t="n">
        <f aca="false">1-E69/E68</f>
        <v>0</v>
      </c>
      <c r="N69" s="626" t="n">
        <f aca="false">1-F69/F68</f>
        <v>0</v>
      </c>
      <c r="O69" s="626" t="n">
        <f aca="false">1-G69/G68</f>
        <v>0</v>
      </c>
      <c r="P69" s="627" t="n">
        <f aca="false">1-H69/H68</f>
        <v>0</v>
      </c>
      <c r="R69" s="625" t="n">
        <v>2009</v>
      </c>
      <c r="S69" s="0" t="n">
        <v>16676.786</v>
      </c>
      <c r="T69" s="0" t="n">
        <v>8040.3347</v>
      </c>
      <c r="U69" s="0" t="n">
        <v>8502.5241</v>
      </c>
      <c r="V69" s="0" t="n">
        <v>4633.2075</v>
      </c>
      <c r="W69" s="0" t="n">
        <v>8714.6934</v>
      </c>
      <c r="X69" s="0" t="n">
        <v>5166.5935</v>
      </c>
      <c r="Z69" s="625" t="n">
        <v>2009</v>
      </c>
      <c r="AA69" s="628" t="n">
        <f aca="false">S69*C69*10^(-6)</f>
        <v>130.150240736936</v>
      </c>
      <c r="AB69" s="628" t="n">
        <f aca="false">T69*D69*10^(-6)</f>
        <v>48.6612433117601</v>
      </c>
      <c r="AC69" s="628" t="n">
        <f aca="false">U69*E69*10^(-6)</f>
        <v>45.1443107061507</v>
      </c>
      <c r="AD69" s="628" t="n">
        <f aca="false">V69*F69*10^(-6)</f>
        <v>12.370538001756</v>
      </c>
      <c r="AE69" s="628" t="n">
        <f aca="false">W69*G69*10^(-6)</f>
        <v>28.1296812606617</v>
      </c>
      <c r="AF69" s="629" t="n">
        <f aca="false">X69*H69*10^(-6)</f>
        <v>8.8525725343749</v>
      </c>
      <c r="AH69" s="630" t="s">
        <v>523</v>
      </c>
      <c r="AI69" s="631" t="n">
        <v>0.85</v>
      </c>
      <c r="AJ69" s="632" t="n">
        <f aca="false">$AJ$68*AI69</f>
        <v>14288063.95</v>
      </c>
      <c r="AL69" s="630" t="s">
        <v>523</v>
      </c>
      <c r="AM69" s="631" t="n">
        <v>0.85</v>
      </c>
      <c r="AN69" s="632" t="n">
        <f aca="false">$AN$68*AM69</f>
        <v>4221147.6</v>
      </c>
      <c r="AP69" s="630" t="s">
        <v>523</v>
      </c>
      <c r="AQ69" s="631" t="n">
        <v>0.6</v>
      </c>
      <c r="AR69" s="632" t="n">
        <f aca="false">$AR$68*AQ69</f>
        <v>12696013.2</v>
      </c>
      <c r="AT69" s="630" t="s">
        <v>523</v>
      </c>
      <c r="AU69" s="631" t="n">
        <v>0</v>
      </c>
      <c r="AV69" s="632" t="n">
        <f aca="false">$AR$68*AU69</f>
        <v>0</v>
      </c>
      <c r="AX69" s="625" t="n">
        <v>2009</v>
      </c>
      <c r="AY69" s="628" t="n">
        <v>0</v>
      </c>
      <c r="AZ69" s="628" t="n">
        <v>0</v>
      </c>
      <c r="BA69" s="628" t="n">
        <v>0</v>
      </c>
      <c r="BB69" s="628" t="n">
        <v>0</v>
      </c>
      <c r="BC69" s="628" t="n">
        <v>0</v>
      </c>
      <c r="BD69" s="629" t="n">
        <v>0</v>
      </c>
      <c r="BH69" s="622" t="n">
        <f aca="false">BJ69*$BH$67*$BH$66*(AE69*(10^6)/G69)+BH68</f>
        <v>0</v>
      </c>
      <c r="BI69" s="622" t="n">
        <f aca="false">BJ69*$BI$67*$BI$66*(AF69*(10^6)/H69)+BI68</f>
        <v>0</v>
      </c>
      <c r="BJ69" s="622" t="n">
        <v>0</v>
      </c>
      <c r="BL69" s="625" t="n">
        <v>2009</v>
      </c>
      <c r="BM69" s="633" t="n">
        <f aca="false">AA69*10^9</f>
        <v>130150240736.936</v>
      </c>
      <c r="BN69" s="633" t="n">
        <f aca="false">AB69*10^9</f>
        <v>48661243311.7601</v>
      </c>
      <c r="BO69" s="633" t="n">
        <f aca="false">AC69*10^9</f>
        <v>45144310706.1507</v>
      </c>
      <c r="BP69" s="633" t="n">
        <f aca="false">AD69*10^9</f>
        <v>12370538001.756</v>
      </c>
      <c r="BQ69" s="633" t="n">
        <f aca="false">AE69*10^9-BH69</f>
        <v>28129681260.6617</v>
      </c>
      <c r="BR69" s="634" t="n">
        <f aca="false">AF69*10^9-BI69</f>
        <v>8852572534.3749</v>
      </c>
      <c r="BU69" s="625" t="n">
        <v>2009</v>
      </c>
      <c r="BV69" s="628" t="n">
        <f aca="false">BM69/BM$70</f>
        <v>1.01989246989606</v>
      </c>
      <c r="BW69" s="628" t="n">
        <f aca="false">BN69/BN$70</f>
        <v>1.00425931863892</v>
      </c>
      <c r="BX69" s="628" t="n">
        <f aca="false">BO69/BO$70</f>
        <v>1.00376894247702</v>
      </c>
      <c r="BY69" s="628" t="n">
        <f aca="false">BP69/BP$70</f>
        <v>1.00071420536699</v>
      </c>
      <c r="BZ69" s="628" t="n">
        <f aca="false">BQ69/BQ$70</f>
        <v>1.0015597529045</v>
      </c>
      <c r="CA69" s="629" t="n">
        <f aca="false">BR69/BR$70</f>
        <v>1.00016146706329</v>
      </c>
    </row>
    <row r="70" customFormat="false" ht="15" hidden="false" customHeight="false" outlineLevel="0" collapsed="false">
      <c r="B70" s="625" t="n">
        <v>2010</v>
      </c>
      <c r="C70" s="615" t="n">
        <v>7804.276</v>
      </c>
      <c r="D70" s="615" t="n">
        <v>6052.1415</v>
      </c>
      <c r="E70" s="615" t="n">
        <v>5309.5187</v>
      </c>
      <c r="F70" s="615" t="n">
        <v>2669.9728</v>
      </c>
      <c r="G70" s="615" t="n">
        <v>3227.8452</v>
      </c>
      <c r="H70" s="615" t="n">
        <v>1713.4254</v>
      </c>
      <c r="I70" s="586"/>
      <c r="J70" s="625" t="n">
        <v>2010</v>
      </c>
      <c r="K70" s="626" t="n">
        <f aca="false">1-C70/C69</f>
        <v>0</v>
      </c>
      <c r="L70" s="626" t="n">
        <f aca="false">1-D70/D69</f>
        <v>0</v>
      </c>
      <c r="M70" s="626" t="n">
        <f aca="false">1-E70/E69</f>
        <v>0</v>
      </c>
      <c r="N70" s="626" t="n">
        <f aca="false">1-F70/F69</f>
        <v>0</v>
      </c>
      <c r="O70" s="626" t="n">
        <f aca="false">1-G70/G69</f>
        <v>0</v>
      </c>
      <c r="P70" s="627" t="n">
        <f aca="false">1-H70/H69</f>
        <v>0</v>
      </c>
      <c r="R70" s="625" t="n">
        <v>2010</v>
      </c>
      <c r="S70" s="0" t="n">
        <v>16351.514</v>
      </c>
      <c r="T70" s="0" t="n">
        <v>8006.2336</v>
      </c>
      <c r="U70" s="0" t="n">
        <v>8470.5989</v>
      </c>
      <c r="V70" s="0" t="n">
        <v>4629.9008</v>
      </c>
      <c r="W70" s="0" t="n">
        <v>8701.1218</v>
      </c>
      <c r="X70" s="0" t="n">
        <v>5165.7594</v>
      </c>
      <c r="Z70" s="625" t="n">
        <v>2010</v>
      </c>
      <c r="AA70" s="628" t="n">
        <f aca="false">S70*C70*10^(-6)</f>
        <v>127.611728273864</v>
      </c>
      <c r="AB70" s="628" t="n">
        <f aca="false">T70*D70*10^(-6)</f>
        <v>48.4548586292544</v>
      </c>
      <c r="AC70" s="628" t="n">
        <f aca="false">U70*E70*10^(-6)</f>
        <v>44.9748032597494</v>
      </c>
      <c r="AD70" s="628" t="n">
        <f aca="false">V70*F70*10^(-6)</f>
        <v>12.3617092026982</v>
      </c>
      <c r="AE70" s="628" t="n">
        <f aca="false">W70*G70*10^(-6)</f>
        <v>28.0858742367454</v>
      </c>
      <c r="AF70" s="629" t="n">
        <f aca="false">X70*H70*10^(-6)</f>
        <v>8.85114336624876</v>
      </c>
      <c r="AH70" s="630" t="s">
        <v>632</v>
      </c>
      <c r="AI70" s="631" t="n">
        <v>0.15</v>
      </c>
      <c r="AJ70" s="632" t="n">
        <f aca="false">$AJ$68*AI70</f>
        <v>2521423.05</v>
      </c>
      <c r="AL70" s="630" t="s">
        <v>632</v>
      </c>
      <c r="AM70" s="631" t="n">
        <v>0.15</v>
      </c>
      <c r="AN70" s="632" t="n">
        <f aca="false">$AN$68*AM70</f>
        <v>744908.4</v>
      </c>
      <c r="AP70" s="630" t="s">
        <v>632</v>
      </c>
      <c r="AQ70" s="631" t="n">
        <v>0.4</v>
      </c>
      <c r="AR70" s="632" t="n">
        <f aca="false">$AR$68*AQ70</f>
        <v>8464008.8</v>
      </c>
      <c r="AT70" s="630" t="s">
        <v>632</v>
      </c>
      <c r="AU70" s="631" t="n">
        <v>0</v>
      </c>
      <c r="AV70" s="632" t="n">
        <f aca="false">$AR$68*AU70</f>
        <v>0</v>
      </c>
      <c r="AX70" s="625" t="n">
        <v>2010</v>
      </c>
      <c r="AY70" s="628" t="n">
        <v>0</v>
      </c>
      <c r="AZ70" s="628" t="n">
        <v>0</v>
      </c>
      <c r="BA70" s="628" t="n">
        <v>0</v>
      </c>
      <c r="BB70" s="628" t="n">
        <v>0</v>
      </c>
      <c r="BC70" s="628" t="n">
        <v>0</v>
      </c>
      <c r="BD70" s="629" t="n">
        <v>0</v>
      </c>
      <c r="BH70" s="622" t="n">
        <f aca="false">BJ70*$BH$67*$BH$66*(AE70*(10^6)/G70)+BH69</f>
        <v>0</v>
      </c>
      <c r="BI70" s="622" t="n">
        <f aca="false">BJ70*$BI$67*$BI$66*(AF70*(10^6)/H70)+BI69</f>
        <v>0</v>
      </c>
      <c r="BJ70" s="622" t="n">
        <v>0</v>
      </c>
      <c r="BL70" s="625" t="n">
        <v>2010</v>
      </c>
      <c r="BM70" s="633" t="n">
        <f aca="false">AA70*10^9</f>
        <v>127611728273.864</v>
      </c>
      <c r="BN70" s="633" t="n">
        <f aca="false">AB70*10^9</f>
        <v>48454858629.2544</v>
      </c>
      <c r="BO70" s="633" t="n">
        <f aca="false">AC70*10^9</f>
        <v>44974803259.7494</v>
      </c>
      <c r="BP70" s="633" t="n">
        <f aca="false">AD70*10^9</f>
        <v>12361709202.6982</v>
      </c>
      <c r="BQ70" s="633" t="n">
        <f aca="false">AE70*10^9-BH70</f>
        <v>28085874236.7454</v>
      </c>
      <c r="BR70" s="634" t="n">
        <f aca="false">AF70*10^9-BI70</f>
        <v>8851143366.24876</v>
      </c>
      <c r="BU70" s="625" t="n">
        <v>2010</v>
      </c>
      <c r="BV70" s="628" t="n">
        <f aca="false">BM70/BM$70</f>
        <v>1</v>
      </c>
      <c r="BW70" s="628" t="n">
        <f aca="false">BN70/BN$70</f>
        <v>1</v>
      </c>
      <c r="BX70" s="628" t="n">
        <f aca="false">BO70/BO$70</f>
        <v>1</v>
      </c>
      <c r="BY70" s="628" t="n">
        <f aca="false">BP70/BP$70</f>
        <v>1</v>
      </c>
      <c r="BZ70" s="628" t="n">
        <f aca="false">BQ70/BQ$70</f>
        <v>1</v>
      </c>
      <c r="CA70" s="629" t="n">
        <f aca="false">BR70/BR$70</f>
        <v>1</v>
      </c>
    </row>
    <row r="71" customFormat="false" ht="15" hidden="false" customHeight="false" outlineLevel="0" collapsed="false">
      <c r="B71" s="625" t="n">
        <v>2011</v>
      </c>
      <c r="C71" s="615" t="n">
        <v>7804.276</v>
      </c>
      <c r="D71" s="615" t="n">
        <v>6052.1415</v>
      </c>
      <c r="E71" s="615" t="n">
        <v>5309.5187</v>
      </c>
      <c r="F71" s="615" t="n">
        <v>2669.9728</v>
      </c>
      <c r="G71" s="615" t="n">
        <v>3227.8452</v>
      </c>
      <c r="H71" s="615" t="n">
        <v>1713.4254</v>
      </c>
      <c r="I71" s="586"/>
      <c r="J71" s="625" t="n">
        <v>2011</v>
      </c>
      <c r="K71" s="626" t="n">
        <f aca="false">1-C71/C70</f>
        <v>0</v>
      </c>
      <c r="L71" s="626" t="n">
        <f aca="false">1-D71/D70</f>
        <v>0</v>
      </c>
      <c r="M71" s="626" t="n">
        <f aca="false">1-E71/E70</f>
        <v>0</v>
      </c>
      <c r="N71" s="626" t="n">
        <f aca="false">1-F71/F70</f>
        <v>0</v>
      </c>
      <c r="O71" s="626" t="n">
        <f aca="false">1-G71/G70</f>
        <v>0</v>
      </c>
      <c r="P71" s="627" t="n">
        <f aca="false">1-H71/H70</f>
        <v>0</v>
      </c>
      <c r="R71" s="625" t="n">
        <v>2011</v>
      </c>
      <c r="S71" s="0" t="n">
        <v>16054.193</v>
      </c>
      <c r="T71" s="0" t="n">
        <v>7976.5358</v>
      </c>
      <c r="U71" s="0" t="n">
        <v>8437.8569</v>
      </c>
      <c r="V71" s="0" t="n">
        <v>4626.6239</v>
      </c>
      <c r="W71" s="0" t="n">
        <v>8685.3881</v>
      </c>
      <c r="X71" s="0" t="n">
        <v>5164.8043</v>
      </c>
      <c r="Z71" s="625" t="n">
        <v>2011</v>
      </c>
      <c r="AA71" s="628" t="n">
        <f aca="false">S71*C71*10^(-6)</f>
        <v>125.291353129268</v>
      </c>
      <c r="AB71" s="628" t="n">
        <f aca="false">T71*D71*10^(-6)</f>
        <v>48.2751233414157</v>
      </c>
      <c r="AC71" s="628" t="n">
        <f aca="false">U71*E71*10^(-6)</f>
        <v>44.800958998474</v>
      </c>
      <c r="AD71" s="628" t="n">
        <f aca="false">V71*F71*10^(-6)</f>
        <v>12.3529599688299</v>
      </c>
      <c r="AE71" s="628" t="n">
        <f aca="false">W71*G71*10^(-6)</f>
        <v>28.0350882887221</v>
      </c>
      <c r="AF71" s="629" t="n">
        <f aca="false">X71*H71*10^(-6)</f>
        <v>8.84950687364922</v>
      </c>
      <c r="AH71" s="619" t="s">
        <v>712</v>
      </c>
      <c r="AI71" s="620" t="n">
        <v>1</v>
      </c>
      <c r="AJ71" s="621" t="n">
        <f aca="false">7343493+824435+255391093+45866077</f>
        <v>309425098</v>
      </c>
      <c r="AL71" s="619" t="s">
        <v>712</v>
      </c>
      <c r="AM71" s="620" t="n">
        <v>1</v>
      </c>
      <c r="AN71" s="621" t="n">
        <f aca="false">25581953+4440625</f>
        <v>30022578</v>
      </c>
      <c r="AP71" s="619" t="s">
        <v>712</v>
      </c>
      <c r="AQ71" s="620" t="n">
        <v>1</v>
      </c>
      <c r="AR71" s="621" t="n">
        <v>571990</v>
      </c>
      <c r="AT71" s="619" t="s">
        <v>712</v>
      </c>
      <c r="AU71" s="620" t="n">
        <v>1</v>
      </c>
      <c r="AV71" s="621" t="n">
        <f aca="false">8179948.62*1000</f>
        <v>8179948620</v>
      </c>
      <c r="AX71" s="625" t="n">
        <v>2011</v>
      </c>
      <c r="AY71" s="628" t="n">
        <v>0</v>
      </c>
      <c r="AZ71" s="628" t="n">
        <v>0</v>
      </c>
      <c r="BA71" s="628" t="n">
        <v>0</v>
      </c>
      <c r="BB71" s="628" t="n">
        <v>0</v>
      </c>
      <c r="BC71" s="628" t="n">
        <v>0</v>
      </c>
      <c r="BD71" s="629" t="n">
        <v>0</v>
      </c>
      <c r="BH71" s="622" t="n">
        <f aca="false">BJ71*$BH$67*$BH$66*(AE71*(10^6)/G71)+BH70</f>
        <v>0</v>
      </c>
      <c r="BI71" s="622" t="n">
        <f aca="false">BJ71*$BI$67*$BI$66*(AF71*(10^6)/H71)+BI70</f>
        <v>0</v>
      </c>
      <c r="BJ71" s="622" t="n">
        <v>0</v>
      </c>
      <c r="BL71" s="625" t="n">
        <v>2011</v>
      </c>
      <c r="BM71" s="633" t="n">
        <f aca="false">AA71*10^9</f>
        <v>125291353129.268</v>
      </c>
      <c r="BN71" s="633" t="n">
        <f aca="false">AB71*10^9</f>
        <v>48275123341.4157</v>
      </c>
      <c r="BO71" s="633" t="n">
        <f aca="false">AC71*10^9</f>
        <v>44800958998.474</v>
      </c>
      <c r="BP71" s="633" t="n">
        <f aca="false">AD71*10^9</f>
        <v>12352959968.8299</v>
      </c>
      <c r="BQ71" s="633" t="n">
        <f aca="false">AE71*10^9-BH71</f>
        <v>28035088288.7221</v>
      </c>
      <c r="BR71" s="634" t="n">
        <f aca="false">AF71*10^9-BI71</f>
        <v>8849506873.64922</v>
      </c>
      <c r="BU71" s="625" t="n">
        <v>2011</v>
      </c>
      <c r="BV71" s="628" t="n">
        <f aca="false">BM71/BM$70</f>
        <v>0.981816913100524</v>
      </c>
      <c r="BW71" s="628" t="n">
        <f aca="false">BN71/BN$70</f>
        <v>0.996290665313588</v>
      </c>
      <c r="BX71" s="628" t="n">
        <f aca="false">BO71/BO$70</f>
        <v>0.996134629866608</v>
      </c>
      <c r="BY71" s="628" t="n">
        <f aca="false">BP71/BP$70</f>
        <v>0.999292231056009</v>
      </c>
      <c r="BZ71" s="628" t="n">
        <f aca="false">BQ71/BQ$70</f>
        <v>0.998191761894426</v>
      </c>
      <c r="CA71" s="629" t="n">
        <f aca="false">BR71/BR$70</f>
        <v>0.999815109468706</v>
      </c>
    </row>
    <row r="72" customFormat="false" ht="15" hidden="false" customHeight="false" outlineLevel="0" collapsed="false">
      <c r="B72" s="625" t="n">
        <v>2012</v>
      </c>
      <c r="C72" s="615" t="n">
        <v>7804.276</v>
      </c>
      <c r="D72" s="615" t="n">
        <v>6052.1415</v>
      </c>
      <c r="E72" s="615" t="n">
        <v>5309.5187</v>
      </c>
      <c r="F72" s="615" t="n">
        <v>2669.9728</v>
      </c>
      <c r="G72" s="615" t="n">
        <v>3227.8452</v>
      </c>
      <c r="H72" s="615" t="n">
        <v>1713.4254</v>
      </c>
      <c r="I72" s="586"/>
      <c r="J72" s="625" t="n">
        <v>2012</v>
      </c>
      <c r="K72" s="626" t="n">
        <f aca="false">1-C72/C71</f>
        <v>0</v>
      </c>
      <c r="L72" s="626" t="n">
        <f aca="false">1-D72/D71</f>
        <v>0</v>
      </c>
      <c r="M72" s="626" t="n">
        <f aca="false">1-E72/E71</f>
        <v>0</v>
      </c>
      <c r="N72" s="626" t="n">
        <f aca="false">1-F72/F71</f>
        <v>0</v>
      </c>
      <c r="O72" s="626" t="n">
        <f aca="false">1-G72/G71</f>
        <v>0</v>
      </c>
      <c r="P72" s="627" t="n">
        <f aca="false">1-H72/H71</f>
        <v>0</v>
      </c>
      <c r="R72" s="625" t="n">
        <v>2012</v>
      </c>
      <c r="S72" s="0" t="n">
        <v>15822.805</v>
      </c>
      <c r="T72" s="0" t="n">
        <v>7951.6562</v>
      </c>
      <c r="U72" s="0" t="n">
        <v>8408.5061</v>
      </c>
      <c r="V72" s="0" t="n">
        <v>4623.6485</v>
      </c>
      <c r="W72" s="0" t="n">
        <v>8668.2568</v>
      </c>
      <c r="X72" s="0" t="n">
        <v>5163.6053</v>
      </c>
      <c r="Z72" s="625" t="n">
        <v>2012</v>
      </c>
      <c r="AA72" s="628" t="n">
        <f aca="false">S72*C72*10^(-6)</f>
        <v>123.48553731418</v>
      </c>
      <c r="AB72" s="628" t="n">
        <f aca="false">T72*D72*10^(-6)</f>
        <v>48.1245484817523</v>
      </c>
      <c r="AC72" s="628" t="n">
        <f aca="false">U72*E72*10^(-6)</f>
        <v>44.6451203770141</v>
      </c>
      <c r="AD72" s="628" t="n">
        <f aca="false">V72*F72*10^(-6)</f>
        <v>12.3450157317608</v>
      </c>
      <c r="AE72" s="628" t="n">
        <f aca="false">W72*G72*10^(-6)</f>
        <v>27.9797911042474</v>
      </c>
      <c r="AF72" s="629" t="n">
        <f aca="false">X72*H72*10^(-6)</f>
        <v>8.84745247659462</v>
      </c>
      <c r="AH72" s="630" t="s">
        <v>713</v>
      </c>
      <c r="AI72" s="631" t="n">
        <v>0.45</v>
      </c>
      <c r="AJ72" s="632" t="n">
        <f aca="false">$AJ$71*AI72</f>
        <v>139241294.1</v>
      </c>
      <c r="AL72" s="630" t="s">
        <v>713</v>
      </c>
      <c r="AM72" s="631" t="n">
        <v>0.45</v>
      </c>
      <c r="AN72" s="632" t="n">
        <f aca="false">$AN$71*AM72</f>
        <v>13510160.1</v>
      </c>
      <c r="AP72" s="630" t="s">
        <v>713</v>
      </c>
      <c r="AQ72" s="631" t="n">
        <v>0.45</v>
      </c>
      <c r="AR72" s="632" t="n">
        <f aca="false">$AR$71*AQ72</f>
        <v>257395.5</v>
      </c>
      <c r="AT72" s="630" t="s">
        <v>713</v>
      </c>
      <c r="AU72" s="631" t="n">
        <v>0.4</v>
      </c>
      <c r="AV72" s="632" t="n">
        <f aca="false">$AV$71*AU72</f>
        <v>3271979448</v>
      </c>
      <c r="AX72" s="625" t="n">
        <v>2012</v>
      </c>
      <c r="AY72" s="628" t="n">
        <v>0</v>
      </c>
      <c r="AZ72" s="628" t="n">
        <v>0</v>
      </c>
      <c r="BA72" s="628" t="n">
        <v>0</v>
      </c>
      <c r="BB72" s="628" t="n">
        <v>0</v>
      </c>
      <c r="BC72" s="628" t="n">
        <v>0</v>
      </c>
      <c r="BD72" s="629" t="n">
        <v>0</v>
      </c>
      <c r="BH72" s="622" t="n">
        <f aca="false">BJ72*$BH$67*$BH$66*(AE72*(10^6)/G72)+BH71</f>
        <v>0</v>
      </c>
      <c r="BI72" s="622" t="n">
        <f aca="false">BJ72*$BI$67*$BI$66*(AF72*(10^6)/H72)+BI71</f>
        <v>0</v>
      </c>
      <c r="BJ72" s="622" t="n">
        <v>0</v>
      </c>
      <c r="BL72" s="625" t="n">
        <v>2012</v>
      </c>
      <c r="BM72" s="633" t="n">
        <f aca="false">AA72*10^9</f>
        <v>123485537314.18</v>
      </c>
      <c r="BN72" s="633" t="n">
        <f aca="false">AB72*10^9</f>
        <v>48124548481.7523</v>
      </c>
      <c r="BO72" s="633" t="n">
        <f aca="false">AC72*10^9</f>
        <v>44645120377.0141</v>
      </c>
      <c r="BP72" s="633" t="n">
        <f aca="false">AD72*10^9</f>
        <v>12345015731.7608</v>
      </c>
      <c r="BQ72" s="633" t="n">
        <f aca="false">AE72*10^9-BH72</f>
        <v>27979791104.2474</v>
      </c>
      <c r="BR72" s="634" t="n">
        <f aca="false">AF72*10^9-BI72</f>
        <v>8847452476.59462</v>
      </c>
      <c r="BU72" s="625" t="n">
        <v>2012</v>
      </c>
      <c r="BV72" s="628" t="n">
        <f aca="false">BM72/BM$70</f>
        <v>0.967666052207765</v>
      </c>
      <c r="BW72" s="628" t="n">
        <f aca="false">BN72/BN$70</f>
        <v>0.993183136699884</v>
      </c>
      <c r="BX72" s="628" t="n">
        <f aca="false">BO72/BO$70</f>
        <v>0.992669609229166</v>
      </c>
      <c r="BY72" s="628" t="n">
        <f aca="false">BP72/BP$70</f>
        <v>0.998649582297746</v>
      </c>
      <c r="BZ72" s="628" t="n">
        <f aca="false">BQ72/BQ$70</f>
        <v>0.996222900821822</v>
      </c>
      <c r="CA72" s="629" t="n">
        <f aca="false">BR72/BR$70</f>
        <v>0.999583004194891</v>
      </c>
    </row>
    <row r="73" customFormat="false" ht="15" hidden="false" customHeight="false" outlineLevel="0" collapsed="false">
      <c r="B73" s="625" t="n">
        <v>2013</v>
      </c>
      <c r="C73" s="615" t="n">
        <v>7804.276</v>
      </c>
      <c r="D73" s="615" t="n">
        <v>6052.1415</v>
      </c>
      <c r="E73" s="615" t="n">
        <v>5309.5187</v>
      </c>
      <c r="F73" s="615" t="n">
        <v>2669.9728</v>
      </c>
      <c r="G73" s="615" t="n">
        <v>3227.8452</v>
      </c>
      <c r="H73" s="615" t="n">
        <v>1713.4254</v>
      </c>
      <c r="I73" s="586"/>
      <c r="J73" s="625" t="n">
        <v>2013</v>
      </c>
      <c r="K73" s="626" t="n">
        <f aca="false">1-C73/C72</f>
        <v>0</v>
      </c>
      <c r="L73" s="626" t="n">
        <f aca="false">1-D73/D72</f>
        <v>0</v>
      </c>
      <c r="M73" s="626" t="n">
        <f aca="false">1-E73/E72</f>
        <v>0</v>
      </c>
      <c r="N73" s="626" t="n">
        <f aca="false">1-F73/F72</f>
        <v>0</v>
      </c>
      <c r="O73" s="626" t="n">
        <f aca="false">1-G73/G72</f>
        <v>0</v>
      </c>
      <c r="P73" s="627" t="n">
        <f aca="false">1-H73/H72</f>
        <v>0</v>
      </c>
      <c r="R73" s="625" t="n">
        <v>2013</v>
      </c>
      <c r="S73" s="0" t="n">
        <v>15612.993</v>
      </c>
      <c r="T73" s="0" t="n">
        <v>7928.2749</v>
      </c>
      <c r="U73" s="0" t="n">
        <v>8379.7298</v>
      </c>
      <c r="V73" s="0" t="n">
        <v>4620.831</v>
      </c>
      <c r="W73" s="0" t="n">
        <v>8651.5941</v>
      </c>
      <c r="X73" s="0" t="n">
        <v>5162.4274</v>
      </c>
      <c r="Z73" s="625" t="n">
        <v>2013</v>
      </c>
      <c r="AA73" s="628" t="n">
        <f aca="false">S73*C73*10^(-6)</f>
        <v>121.848106558068</v>
      </c>
      <c r="AB73" s="628" t="n">
        <f aca="false">T73*D73*10^(-6)</f>
        <v>47.9830415456984</v>
      </c>
      <c r="AC73" s="628" t="n">
        <f aca="false">U73*E73*10^(-6)</f>
        <v>44.4923320740473</v>
      </c>
      <c r="AD73" s="628" t="n">
        <f aca="false">V73*F73*10^(-6)</f>
        <v>12.3374930833968</v>
      </c>
      <c r="AE73" s="628" t="n">
        <f aca="false">W73*G73*10^(-6)</f>
        <v>27.9260064880333</v>
      </c>
      <c r="AF73" s="629" t="n">
        <f aca="false">X73*H73*10^(-6)</f>
        <v>8.84543423281596</v>
      </c>
      <c r="AH73" s="630" t="s">
        <v>714</v>
      </c>
      <c r="AI73" s="631" t="n">
        <v>0.15</v>
      </c>
      <c r="AJ73" s="632" t="n">
        <f aca="false">$AJ$71*AI73</f>
        <v>46413764.7</v>
      </c>
      <c r="AL73" s="630" t="s">
        <v>714</v>
      </c>
      <c r="AM73" s="631" t="n">
        <v>0.15</v>
      </c>
      <c r="AN73" s="632" t="n">
        <f aca="false">$AN$71*AM73</f>
        <v>4503386.7</v>
      </c>
      <c r="AP73" s="630" t="s">
        <v>714</v>
      </c>
      <c r="AQ73" s="631" t="n">
        <v>0.15</v>
      </c>
      <c r="AR73" s="632" t="n">
        <f aca="false">$AR$71*AQ73</f>
        <v>85798.5</v>
      </c>
      <c r="AT73" s="630" t="s">
        <v>714</v>
      </c>
      <c r="AU73" s="631" t="n">
        <v>0.2</v>
      </c>
      <c r="AV73" s="632" t="n">
        <f aca="false">$AV$71*AU73</f>
        <v>1635989724</v>
      </c>
      <c r="AX73" s="625" t="n">
        <v>2013</v>
      </c>
      <c r="AY73" s="628" t="n">
        <v>0</v>
      </c>
      <c r="AZ73" s="628" t="n">
        <v>0</v>
      </c>
      <c r="BA73" s="628" t="n">
        <v>0</v>
      </c>
      <c r="BB73" s="628" t="n">
        <v>0</v>
      </c>
      <c r="BC73" s="628" t="n">
        <v>0</v>
      </c>
      <c r="BD73" s="629" t="n">
        <v>0</v>
      </c>
      <c r="BH73" s="622" t="n">
        <f aca="false">BJ73*$BH$67*$BH$66*(AE73*(10^6)/G73)+BH72</f>
        <v>0</v>
      </c>
      <c r="BI73" s="622" t="n">
        <f aca="false">BJ73*$BI$67*$BI$66*(AF73*(10^6)/H73)+BI72</f>
        <v>0</v>
      </c>
      <c r="BJ73" s="622" t="n">
        <v>0</v>
      </c>
      <c r="BL73" s="625" t="n">
        <v>2013</v>
      </c>
      <c r="BM73" s="633" t="n">
        <f aca="false">AA73*10^9</f>
        <v>121848106558.068</v>
      </c>
      <c r="BN73" s="633" t="n">
        <f aca="false">AB73*10^9</f>
        <v>47983041545.6984</v>
      </c>
      <c r="BO73" s="633" t="n">
        <f aca="false">AC73*10^9</f>
        <v>44492332074.0473</v>
      </c>
      <c r="BP73" s="633" t="n">
        <f aca="false">AD73*10^9</f>
        <v>12337493083.3968</v>
      </c>
      <c r="BQ73" s="633" t="n">
        <f aca="false">AE73*10^9-BH73</f>
        <v>27926006488.0333</v>
      </c>
      <c r="BR73" s="634" t="n">
        <f aca="false">AF73*10^9-BI73</f>
        <v>8845434232.81596</v>
      </c>
      <c r="BU73" s="625" t="n">
        <v>2013</v>
      </c>
      <c r="BV73" s="628" t="n">
        <f aca="false">BM73/BM$70</f>
        <v>0.954834702156632</v>
      </c>
      <c r="BW73" s="628" t="n">
        <f aca="false">BN73/BN$70</f>
        <v>0.990262749765383</v>
      </c>
      <c r="BX73" s="628" t="n">
        <f aca="false">BO73/BO$70</f>
        <v>0.989272411422998</v>
      </c>
      <c r="BY73" s="628" t="n">
        <f aca="false">BP73/BP$70</f>
        <v>0.998041037941893</v>
      </c>
      <c r="BZ73" s="628" t="n">
        <f aca="false">BQ73/BQ$70</f>
        <v>0.994307894873969</v>
      </c>
      <c r="CA73" s="629" t="n">
        <f aca="false">BR73/BR$70</f>
        <v>0.999354983509298</v>
      </c>
    </row>
    <row r="74" customFormat="false" ht="15" hidden="false" customHeight="false" outlineLevel="0" collapsed="false">
      <c r="B74" s="625" t="n">
        <v>2014</v>
      </c>
      <c r="C74" s="615" t="n">
        <v>7804.276</v>
      </c>
      <c r="D74" s="615" t="n">
        <v>6052.1415</v>
      </c>
      <c r="E74" s="615" t="n">
        <v>5309.5187</v>
      </c>
      <c r="F74" s="615" t="n">
        <v>2669.9728</v>
      </c>
      <c r="G74" s="615" t="n">
        <v>3227.8452</v>
      </c>
      <c r="H74" s="615" t="n">
        <v>1713.4254</v>
      </c>
      <c r="I74" s="586"/>
      <c r="J74" s="625" t="n">
        <v>2014</v>
      </c>
      <c r="K74" s="626" t="n">
        <f aca="false">1-C74/C73</f>
        <v>0</v>
      </c>
      <c r="L74" s="626" t="n">
        <f aca="false">1-D74/D73</f>
        <v>0</v>
      </c>
      <c r="M74" s="626" t="n">
        <f aca="false">1-E74/E73</f>
        <v>0</v>
      </c>
      <c r="N74" s="626" t="n">
        <f aca="false">1-F74/F73</f>
        <v>0</v>
      </c>
      <c r="O74" s="626" t="n">
        <f aca="false">1-G74/G73</f>
        <v>0</v>
      </c>
      <c r="P74" s="627" t="n">
        <f aca="false">1-H74/H73</f>
        <v>0</v>
      </c>
      <c r="R74" s="625" t="n">
        <v>2014</v>
      </c>
      <c r="S74" s="0" t="n">
        <v>15402.558</v>
      </c>
      <c r="T74" s="0" t="n">
        <v>7902.2899</v>
      </c>
      <c r="U74" s="0" t="n">
        <v>8348.7355</v>
      </c>
      <c r="V74" s="0" t="n">
        <v>4617.82</v>
      </c>
      <c r="W74" s="0" t="n">
        <v>8633.2225</v>
      </c>
      <c r="X74" s="0" t="n">
        <v>5161.0302</v>
      </c>
      <c r="Z74" s="625" t="n">
        <v>2014</v>
      </c>
      <c r="AA74" s="628" t="n">
        <f aca="false">S74*C74*10^(-6)</f>
        <v>120.205813738008</v>
      </c>
      <c r="AB74" s="628" t="n">
        <f aca="false">T74*D74*10^(-6)</f>
        <v>47.8257766488208</v>
      </c>
      <c r="AC74" s="628" t="n">
        <f aca="false">U74*E74*10^(-6)</f>
        <v>44.3277672586039</v>
      </c>
      <c r="AD74" s="628" t="n">
        <f aca="false">V74*F74*10^(-6)</f>
        <v>12.329453795296</v>
      </c>
      <c r="AE74" s="628" t="n">
        <f aca="false">W74*G74*10^(-6)</f>
        <v>27.866705807157</v>
      </c>
      <c r="AF74" s="629" t="n">
        <f aca="false">X74*H74*10^(-6)</f>
        <v>8.84304023484708</v>
      </c>
      <c r="AH74" s="630" t="s">
        <v>715</v>
      </c>
      <c r="AI74" s="631" t="n">
        <v>0.3</v>
      </c>
      <c r="AJ74" s="632" t="n">
        <f aca="false">$AJ$71*AI74</f>
        <v>92827529.4</v>
      </c>
      <c r="AL74" s="630" t="s">
        <v>715</v>
      </c>
      <c r="AM74" s="631" t="n">
        <v>0.3</v>
      </c>
      <c r="AN74" s="632" t="n">
        <f aca="false">$AN$71*AM74</f>
        <v>9006773.4</v>
      </c>
      <c r="AP74" s="630" t="s">
        <v>715</v>
      </c>
      <c r="AQ74" s="631" t="n">
        <v>0.3</v>
      </c>
      <c r="AR74" s="632" t="n">
        <f aca="false">$AR$71*AQ74</f>
        <v>171597</v>
      </c>
      <c r="AT74" s="630" t="s">
        <v>715</v>
      </c>
      <c r="AU74" s="631" t="n">
        <v>0.25</v>
      </c>
      <c r="AV74" s="632" t="n">
        <f aca="false">$AV$71*AU74</f>
        <v>2044987155</v>
      </c>
      <c r="AX74" s="625" t="n">
        <v>2014</v>
      </c>
      <c r="AY74" s="628" t="n">
        <v>0</v>
      </c>
      <c r="AZ74" s="628" t="n">
        <v>0</v>
      </c>
      <c r="BA74" s="628" t="n">
        <v>0</v>
      </c>
      <c r="BB74" s="628" t="n">
        <v>0</v>
      </c>
      <c r="BC74" s="628" t="n">
        <v>0</v>
      </c>
      <c r="BD74" s="629" t="n">
        <v>0</v>
      </c>
      <c r="BH74" s="622" t="n">
        <f aca="false">BJ74*$BH$67*$BH$66*(AE74*(10^6)/G74)+BH73</f>
        <v>0</v>
      </c>
      <c r="BI74" s="622" t="n">
        <f aca="false">BJ74*$BI$67*$BI$66*(AF74*(10^6)/H74)+BI73</f>
        <v>0</v>
      </c>
      <c r="BJ74" s="622" t="n">
        <v>0</v>
      </c>
      <c r="BL74" s="625" t="n">
        <v>2014</v>
      </c>
      <c r="BM74" s="633" t="n">
        <f aca="false">AA74*10^9</f>
        <v>120205813738.008</v>
      </c>
      <c r="BN74" s="633" t="n">
        <f aca="false">AB74*10^9</f>
        <v>47825776648.8208</v>
      </c>
      <c r="BO74" s="633" t="n">
        <f aca="false">AC74*10^9</f>
        <v>44327767258.6039</v>
      </c>
      <c r="BP74" s="633" t="n">
        <f aca="false">AD74*10^9</f>
        <v>12329453795.296</v>
      </c>
      <c r="BQ74" s="633" t="n">
        <f aca="false">AE74*10^9-BH74</f>
        <v>27866705807.157</v>
      </c>
      <c r="BR74" s="634" t="n">
        <f aca="false">AF74*10^9-BI74</f>
        <v>8843040234.84708</v>
      </c>
      <c r="BU74" s="625" t="n">
        <v>2014</v>
      </c>
      <c r="BV74" s="628" t="n">
        <f aca="false">BM74/BM$70</f>
        <v>0.941965251658042</v>
      </c>
      <c r="BW74" s="628" t="n">
        <f aca="false">BN74/BN$70</f>
        <v>0.987017153733811</v>
      </c>
      <c r="BX74" s="628" t="n">
        <f aca="false">BO74/BO$70</f>
        <v>0.985613366724282</v>
      </c>
      <c r="BY74" s="628" t="n">
        <f aca="false">BP74/BP$70</f>
        <v>0.997390700034005</v>
      </c>
      <c r="BZ74" s="628" t="n">
        <f aca="false">BQ74/BQ$70</f>
        <v>0.992196488963067</v>
      </c>
      <c r="CA74" s="629" t="n">
        <f aca="false">BR74/BR$70</f>
        <v>0.999084510207734</v>
      </c>
    </row>
    <row r="75" customFormat="false" ht="15" hidden="false" customHeight="false" outlineLevel="0" collapsed="false">
      <c r="B75" s="625" t="n">
        <v>2015</v>
      </c>
      <c r="C75" s="615" t="n">
        <v>7804.276</v>
      </c>
      <c r="D75" s="615" t="n">
        <v>6052.1415</v>
      </c>
      <c r="E75" s="615" t="n">
        <v>5309.5187</v>
      </c>
      <c r="F75" s="615" t="n">
        <v>2669.9728</v>
      </c>
      <c r="G75" s="615" t="n">
        <v>3227.8452</v>
      </c>
      <c r="H75" s="615" t="n">
        <v>1713.4254</v>
      </c>
      <c r="I75" s="586"/>
      <c r="J75" s="625" t="n">
        <v>2015</v>
      </c>
      <c r="K75" s="626" t="n">
        <f aca="false">1-C75/C74</f>
        <v>0</v>
      </c>
      <c r="L75" s="626" t="n">
        <f aca="false">1-D75/D74</f>
        <v>0</v>
      </c>
      <c r="M75" s="626" t="n">
        <f aca="false">1-E75/E74</f>
        <v>0</v>
      </c>
      <c r="N75" s="626" t="n">
        <f aca="false">1-F75/F74</f>
        <v>0</v>
      </c>
      <c r="O75" s="626" t="n">
        <f aca="false">1-G75/G74</f>
        <v>0</v>
      </c>
      <c r="P75" s="627" t="n">
        <f aca="false">1-H75/H74</f>
        <v>0</v>
      </c>
      <c r="R75" s="625" t="n">
        <v>2015</v>
      </c>
      <c r="S75" s="0" t="n">
        <v>15222.411</v>
      </c>
      <c r="T75" s="0" t="n">
        <v>7878.5528</v>
      </c>
      <c r="U75" s="0" t="n">
        <v>8323.0749</v>
      </c>
      <c r="V75" s="0" t="n">
        <v>4615.0737</v>
      </c>
      <c r="W75" s="0" t="n">
        <v>8612.0755</v>
      </c>
      <c r="X75" s="0" t="n">
        <v>5159.5291</v>
      </c>
      <c r="Z75" s="625" t="n">
        <v>2015</v>
      </c>
      <c r="AA75" s="628" t="n">
        <f aca="false">S75*C75*10^(-6)</f>
        <v>118.799896829436</v>
      </c>
      <c r="AB75" s="628" t="n">
        <f aca="false">T75*D75*10^(-6)</f>
        <v>47.6821163608212</v>
      </c>
      <c r="AC75" s="628" t="n">
        <f aca="false">U75*E75*10^(-6)</f>
        <v>44.1915218230506</v>
      </c>
      <c r="AD75" s="628" t="n">
        <f aca="false">V75*F75*10^(-6)</f>
        <v>12.3221212489954</v>
      </c>
      <c r="AE75" s="628" t="n">
        <f aca="false">W75*G75*10^(-6)</f>
        <v>27.7984465647126</v>
      </c>
      <c r="AF75" s="629" t="n">
        <f aca="false">X75*H75*10^(-6)</f>
        <v>8.84046821197914</v>
      </c>
      <c r="AH75" s="635" t="s">
        <v>716</v>
      </c>
      <c r="AI75" s="636" t="n">
        <v>0.1</v>
      </c>
      <c r="AJ75" s="637" t="n">
        <f aca="false">$AJ$71*AI75</f>
        <v>30942509.8</v>
      </c>
      <c r="AL75" s="635" t="s">
        <v>716</v>
      </c>
      <c r="AM75" s="636" t="n">
        <v>0.1</v>
      </c>
      <c r="AN75" s="637" t="n">
        <f aca="false">$AN$71*AM75</f>
        <v>3002257.8</v>
      </c>
      <c r="AP75" s="635" t="s">
        <v>716</v>
      </c>
      <c r="AQ75" s="636" t="n">
        <v>0.1</v>
      </c>
      <c r="AR75" s="637" t="n">
        <f aca="false">$AR$71*AQ75</f>
        <v>57199</v>
      </c>
      <c r="AT75" s="635" t="s">
        <v>716</v>
      </c>
      <c r="AU75" s="636" t="n">
        <v>0.15</v>
      </c>
      <c r="AV75" s="637" t="n">
        <f aca="false">$AV$71*AU75</f>
        <v>1226992293</v>
      </c>
      <c r="AX75" s="625" t="n">
        <v>2015</v>
      </c>
      <c r="AY75" s="628" t="n">
        <v>0</v>
      </c>
      <c r="AZ75" s="628" t="n">
        <v>0</v>
      </c>
      <c r="BA75" s="628" t="n">
        <v>0</v>
      </c>
      <c r="BB75" s="628" t="n">
        <v>0</v>
      </c>
      <c r="BC75" s="628" t="n">
        <v>0</v>
      </c>
      <c r="BD75" s="629" t="n">
        <v>0</v>
      </c>
      <c r="BH75" s="622" t="n">
        <f aca="false">BJ75*$BH$67*$BH$66*(AE75*(10^6)/G75)+BH74</f>
        <v>33018697.467</v>
      </c>
      <c r="BI75" s="622" t="n">
        <f aca="false">BJ75*$BI$67*$BI$66*(AF75*(10^6)/H75)+BI74</f>
        <v>7801207.9992</v>
      </c>
      <c r="BJ75" s="622" t="n">
        <v>9000</v>
      </c>
      <c r="BL75" s="625" t="n">
        <v>2015</v>
      </c>
      <c r="BM75" s="633" t="n">
        <f aca="false">AA75*10^9</f>
        <v>118799896829.436</v>
      </c>
      <c r="BN75" s="633" t="n">
        <f aca="false">AB75*10^9</f>
        <v>47682116360.8212</v>
      </c>
      <c r="BO75" s="633" t="n">
        <f aca="false">AC75*10^9</f>
        <v>44191521823.0506</v>
      </c>
      <c r="BP75" s="633" t="n">
        <f aca="false">AD75*10^9</f>
        <v>12322121248.9954</v>
      </c>
      <c r="BQ75" s="633" t="n">
        <f aca="false">AE75*10^9-BH75</f>
        <v>27765427867.2456</v>
      </c>
      <c r="BR75" s="634" t="n">
        <f aca="false">AF75*10^9-BI75</f>
        <v>8832667003.97994</v>
      </c>
      <c r="BU75" s="625" t="n">
        <v>2015</v>
      </c>
      <c r="BV75" s="628" t="n">
        <f aca="false">BM75/BM$70</f>
        <v>0.930948106701312</v>
      </c>
      <c r="BW75" s="628" t="n">
        <f aca="false">BN75/BN$70</f>
        <v>0.984052326427248</v>
      </c>
      <c r="BX75" s="628" t="n">
        <f aca="false">BO75/BO$70</f>
        <v>0.982583994149457</v>
      </c>
      <c r="BY75" s="628" t="n">
        <f aca="false">BP75/BP$70</f>
        <v>0.996797533977402</v>
      </c>
      <c r="BZ75" s="628" t="n">
        <f aca="false">BQ75/BQ$70</f>
        <v>0.988590479085728</v>
      </c>
      <c r="CA75" s="629" t="n">
        <f aca="false">BR75/BR$70</f>
        <v>0.997912545136341</v>
      </c>
    </row>
    <row r="76" customFormat="false" ht="15" hidden="false" customHeight="false" outlineLevel="0" collapsed="false">
      <c r="B76" s="625" t="n">
        <v>2016</v>
      </c>
      <c r="C76" s="615" t="n">
        <v>7770.0151</v>
      </c>
      <c r="D76" s="615" t="n">
        <v>6036.7554</v>
      </c>
      <c r="E76" s="615" t="n">
        <v>5283.0555</v>
      </c>
      <c r="F76" s="615" t="n">
        <v>2663.0951</v>
      </c>
      <c r="G76" s="615" t="n">
        <v>3210.7851</v>
      </c>
      <c r="H76" s="615" t="n">
        <v>1709.0423</v>
      </c>
      <c r="I76" s="586"/>
      <c r="J76" s="625" t="n">
        <v>2016</v>
      </c>
      <c r="K76" s="626" t="n">
        <f aca="false">1-C76/C75</f>
        <v>0.00439001644739379</v>
      </c>
      <c r="L76" s="626" t="n">
        <f aca="false">1-D76/D75</f>
        <v>0.00254225714980383</v>
      </c>
      <c r="M76" s="626" t="n">
        <f aca="false">1-E76/E75</f>
        <v>0.00498410524479354</v>
      </c>
      <c r="N76" s="626" t="n">
        <f aca="false">1-F76/F75</f>
        <v>0.00257594384482118</v>
      </c>
      <c r="O76" s="626" t="n">
        <f aca="false">1-G76/G75</f>
        <v>0.00528529063289662</v>
      </c>
      <c r="P76" s="627" t="n">
        <f aca="false">1-H76/H75</f>
        <v>0.00255809211185964</v>
      </c>
      <c r="R76" s="625" t="n">
        <v>2016</v>
      </c>
      <c r="S76" s="0" t="n">
        <v>14991.802</v>
      </c>
      <c r="T76" s="0" t="n">
        <v>7834.0587</v>
      </c>
      <c r="U76" s="0" t="n">
        <v>8284.8468</v>
      </c>
      <c r="V76" s="0" t="n">
        <v>4610.0992</v>
      </c>
      <c r="W76" s="0" t="n">
        <v>8585.86</v>
      </c>
      <c r="X76" s="0" t="n">
        <v>5157.6485</v>
      </c>
      <c r="Z76" s="625" t="n">
        <v>2016</v>
      </c>
      <c r="AA76" s="628" t="n">
        <f aca="false">S76*C76*10^(-6)</f>
        <v>116.48652791621</v>
      </c>
      <c r="AB76" s="628" t="n">
        <f aca="false">T76*D76*10^(-6)</f>
        <v>47.292296161142</v>
      </c>
      <c r="AC76" s="628" t="n">
        <f aca="false">U76*E76*10^(-6)</f>
        <v>43.7693054533974</v>
      </c>
      <c r="AD76" s="628" t="n">
        <f aca="false">V76*F76*10^(-6)</f>
        <v>12.2771325900339</v>
      </c>
      <c r="AE76" s="628" t="n">
        <f aca="false">W76*G76*10^(-6)</f>
        <v>27.567351358686</v>
      </c>
      <c r="AF76" s="629" t="n">
        <f aca="false">X76*H76*10^(-6)</f>
        <v>8.81463945503155</v>
      </c>
      <c r="AX76" s="625" t="n">
        <v>2016</v>
      </c>
      <c r="AY76" s="628" t="n">
        <f aca="false">$AV$69*$BE76</f>
        <v>0</v>
      </c>
      <c r="AZ76" s="628" t="n">
        <f aca="false">$AV$70*$BE76</f>
        <v>0</v>
      </c>
      <c r="BA76" s="628" t="n">
        <f aca="false">$AV$72*$BE76</f>
        <v>1635989724</v>
      </c>
      <c r="BB76" s="628" t="n">
        <f aca="false">$AV$73*$BE76</f>
        <v>817994862</v>
      </c>
      <c r="BC76" s="628" t="n">
        <f aca="false">$AV$74*$BE76</f>
        <v>1022493577.5</v>
      </c>
      <c r="BD76" s="629" t="n">
        <f aca="false">$AV$75*$BE76</f>
        <v>613496146.5</v>
      </c>
      <c r="BE76" s="638" t="n">
        <v>0.5</v>
      </c>
      <c r="BF76" s="639"/>
      <c r="BG76" s="639"/>
      <c r="BH76" s="622" t="n">
        <f aca="false">BJ76*$BH$67*$BH$66*(AE76*(10^6)/G76)+BH75</f>
        <v>77641129.059</v>
      </c>
      <c r="BI76" s="622" t="n">
        <f aca="false">BJ76*$BI$67*$BI$66*(AF76*(10^6)/H76)+BI75</f>
        <v>18372324.3648</v>
      </c>
      <c r="BJ76" s="622" t="n">
        <f aca="false">BJ75+($BJ$80-$BJ$75)/5</f>
        <v>12200</v>
      </c>
      <c r="BK76" s="639"/>
      <c r="BL76" s="625" t="n">
        <v>2016</v>
      </c>
      <c r="BM76" s="633" t="n">
        <f aca="false">AA76*10^9-($AJ$69+$AN$69+$AR$69)*BS76-AY76</f>
        <v>116455322691.46</v>
      </c>
      <c r="BN76" s="633" t="n">
        <f aca="false">AB76*10^9-($AJ$70+$AN$70+$AR$70)*BS76-AZ76</f>
        <v>47280565820.892</v>
      </c>
      <c r="BO76" s="633" t="n">
        <f aca="false">AC76*10^9-($AJ$72+$AN$72+$AR$72)*BS76-BA76</f>
        <v>41980306879.6974</v>
      </c>
      <c r="BP76" s="633" t="n">
        <f aca="false">AD76*10^9-($AJ$73+$AN$73+$AR$73)*BS76-BB76</f>
        <v>11408134778.1339</v>
      </c>
      <c r="BQ76" s="633" t="n">
        <f aca="false">AE76*10^9-($AJ$74+$AN$74+$AR$74)*BS76-BC76-BH76</f>
        <v>26365210752.327</v>
      </c>
      <c r="BR76" s="634" t="n">
        <f aca="false">AF76*10^9-($AJ$75+$AN$75+$AR$75)*BS76-BD76-BI76</f>
        <v>8148769017.56675</v>
      </c>
      <c r="BS76" s="0" t="n">
        <v>1</v>
      </c>
      <c r="BU76" s="625" t="n">
        <v>2016</v>
      </c>
      <c r="BV76" s="628" t="n">
        <f aca="false">BM76/BM$70</f>
        <v>0.912575389948004</v>
      </c>
      <c r="BW76" s="628" t="n">
        <f aca="false">BN76/BN$70</f>
        <v>0.975765220628393</v>
      </c>
      <c r="BX76" s="628" t="n">
        <f aca="false">BO76/BO$70</f>
        <v>0.9334183551008</v>
      </c>
      <c r="BY76" s="628" t="n">
        <f aca="false">BP76/BP$70</f>
        <v>0.922860632868133</v>
      </c>
      <c r="BZ76" s="628" t="n">
        <f aca="false">BQ76/BQ$70</f>
        <v>0.938735626674309</v>
      </c>
      <c r="CA76" s="629" t="n">
        <f aca="false">BR76/BR$70</f>
        <v>0.920645918880909</v>
      </c>
    </row>
    <row r="77" customFormat="false" ht="15" hidden="false" customHeight="true" outlineLevel="0" collapsed="false">
      <c r="B77" s="625" t="n">
        <v>2017</v>
      </c>
      <c r="C77" s="615" t="n">
        <v>7737.3082</v>
      </c>
      <c r="D77" s="615" t="n">
        <v>6021.1131</v>
      </c>
      <c r="E77" s="615" t="n">
        <v>5256.1995</v>
      </c>
      <c r="F77" s="615" t="n">
        <v>2656.1793</v>
      </c>
      <c r="G77" s="615" t="n">
        <v>3193.3581</v>
      </c>
      <c r="H77" s="615" t="n">
        <v>1704.5667</v>
      </c>
      <c r="I77" s="586"/>
      <c r="J77" s="625" t="n">
        <v>2017</v>
      </c>
      <c r="K77" s="626" t="n">
        <f aca="false">1-C77/C76</f>
        <v>0.00420937405900268</v>
      </c>
      <c r="L77" s="626" t="n">
        <f aca="false">1-D77/D76</f>
        <v>0.00259117671058873</v>
      </c>
      <c r="M77" s="626" t="n">
        <f aca="false">1-E77/E76</f>
        <v>0.00508342189477296</v>
      </c>
      <c r="N77" s="626" t="n">
        <f aca="false">1-F77/F76</f>
        <v>0.00259690312974559</v>
      </c>
      <c r="O77" s="626" t="n">
        <f aca="false">1-G77/G76</f>
        <v>0.00542764447237532</v>
      </c>
      <c r="P77" s="627" t="n">
        <f aca="false">1-H77/H76</f>
        <v>0.00261877660956666</v>
      </c>
      <c r="R77" s="625" t="n">
        <v>2017</v>
      </c>
      <c r="S77" s="0" t="n">
        <v>14770.588</v>
      </c>
      <c r="T77" s="0" t="n">
        <v>7784.1406</v>
      </c>
      <c r="U77" s="0" t="n">
        <v>8243.0191</v>
      </c>
      <c r="V77" s="0" t="n">
        <v>4602.7633</v>
      </c>
      <c r="W77" s="0" t="n">
        <v>8555.0446</v>
      </c>
      <c r="X77" s="0" t="n">
        <v>5152.6875</v>
      </c>
      <c r="Z77" s="625" t="n">
        <v>2017</v>
      </c>
      <c r="AA77" s="628" t="n">
        <f aca="false">S77*C77*10^(-6)</f>
        <v>114.284591651222</v>
      </c>
      <c r="AB77" s="628" t="n">
        <f aca="false">T77*D77*10^(-6)</f>
        <v>46.8691909389019</v>
      </c>
      <c r="AC77" s="628" t="n">
        <f aca="false">U77*E77*10^(-6)</f>
        <v>43.3269528719104</v>
      </c>
      <c r="AD77" s="628" t="n">
        <f aca="false">V77*F77*10^(-6)</f>
        <v>12.2257646002597</v>
      </c>
      <c r="AE77" s="628" t="n">
        <f aca="false">W77*G77*10^(-6)</f>
        <v>27.3193209692713</v>
      </c>
      <c r="AF77" s="629" t="n">
        <f aca="false">X77*H77*10^(-6)</f>
        <v>8.78309952800625</v>
      </c>
      <c r="AX77" s="625" t="n">
        <v>2017</v>
      </c>
      <c r="AY77" s="628" t="n">
        <f aca="false">AY76*(1-K77)+$AV$69*$BE$77</f>
        <v>0</v>
      </c>
      <c r="AZ77" s="628" t="n">
        <f aca="false">AZ76*(1-L77)+$AV$70*$BE$77</f>
        <v>0</v>
      </c>
      <c r="BA77" s="628" t="n">
        <f aca="false">BA76*(1-M77)+$AV$72*$BE$77</f>
        <v>2445668160.01739</v>
      </c>
      <c r="BB77" s="628" t="n">
        <f aca="false">BB76*(1-N77)+$AV$73*$BE$77</f>
        <v>1224868039.58276</v>
      </c>
      <c r="BC77" s="628" t="n">
        <f aca="false">BC76*(1-O77)+$AV$74*$BE$77</f>
        <v>1528190634.63604</v>
      </c>
      <c r="BD77" s="629" t="n">
        <f aca="false">BD76*(1-P77)+$AV$75*$BE$77</f>
        <v>918637610.391487</v>
      </c>
      <c r="BE77" s="638" t="n">
        <v>0.25</v>
      </c>
      <c r="BF77" s="639"/>
      <c r="BG77" s="639"/>
      <c r="BH77" s="622" t="n">
        <f aca="false">BJ77*$BH$67*$BH$66*(AE77*(10^6)/G77)+BH76</f>
        <v>133765643.65284</v>
      </c>
      <c r="BI77" s="622" t="n">
        <f aca="false">BJ77*$BI$67*$BI$66*(AF77*(10^6)/H77)+BI76</f>
        <v>31703357.4648</v>
      </c>
      <c r="BJ77" s="622" t="n">
        <f aca="false">BJ76+($BJ$80-$BJ$75)/5</f>
        <v>15400</v>
      </c>
      <c r="BK77" s="639"/>
      <c r="BL77" s="625" t="n">
        <v>2017</v>
      </c>
      <c r="BM77" s="633" t="n">
        <f aca="false">AA77*10^9-($AJ$69+$AN$69+$AR$69)*BS77-AY77</f>
        <v>114222181201.722</v>
      </c>
      <c r="BN77" s="633" t="n">
        <f aca="false">AB77*10^9-($AJ$70+$AN$70+$AR$70)*BS77-AZ77</f>
        <v>46845730258.4019</v>
      </c>
      <c r="BO77" s="633" t="n">
        <f aca="false">AC77*10^9-($AJ$72+$AN$72+$AR$72)*BS77-BA77</f>
        <v>40575267012.4931</v>
      </c>
      <c r="BP77" s="633" t="n">
        <f aca="false">AD77*10^9-($AJ$73+$AN$73+$AR$73)*BS77-BB77</f>
        <v>10898890660.8769</v>
      </c>
      <c r="BQ77" s="633" t="n">
        <f aca="false">AE77*10^9-($AJ$74+$AN$74+$AR$74)*BS77-BC77-BH77</f>
        <v>25453352891.3824</v>
      </c>
      <c r="BR77" s="634" t="n">
        <f aca="false">AF77*10^9-($AJ$75+$AN$75+$AR$75)*BS77-BD77-BI77</f>
        <v>7764754626.94996</v>
      </c>
      <c r="BS77" s="0" t="n">
        <v>2</v>
      </c>
      <c r="BU77" s="625" t="n">
        <v>2017</v>
      </c>
      <c r="BV77" s="628" t="n">
        <f aca="false">BM77/BM$70</f>
        <v>0.895075889549843</v>
      </c>
      <c r="BW77" s="628" t="n">
        <f aca="false">BN77/BN$70</f>
        <v>0.966791186345944</v>
      </c>
      <c r="BX77" s="628" t="n">
        <f aca="false">BO77/BO$70</f>
        <v>0.902177754467382</v>
      </c>
      <c r="BY77" s="628" t="n">
        <f aca="false">BP77/BP$70</f>
        <v>0.881665349197665</v>
      </c>
      <c r="BZ77" s="628" t="n">
        <f aca="false">BQ77/BQ$70</f>
        <v>0.906268848063173</v>
      </c>
      <c r="CA77" s="629" t="n">
        <f aca="false">BR77/BR$70</f>
        <v>0.877260067502531</v>
      </c>
    </row>
    <row r="78" customFormat="false" ht="15" hidden="false" customHeight="false" outlineLevel="0" collapsed="false">
      <c r="B78" s="625" t="n">
        <v>2018</v>
      </c>
      <c r="C78" s="615" t="n">
        <v>7706.0264</v>
      </c>
      <c r="D78" s="615" t="n">
        <v>6005.309</v>
      </c>
      <c r="E78" s="615" t="n">
        <v>5228.9153</v>
      </c>
      <c r="F78" s="615" t="n">
        <v>2649.1589</v>
      </c>
      <c r="G78" s="615" t="n">
        <v>3175.6765</v>
      </c>
      <c r="H78" s="615" t="n">
        <v>1700.0207</v>
      </c>
      <c r="I78" s="586"/>
      <c r="J78" s="625" t="n">
        <v>2018</v>
      </c>
      <c r="K78" s="626" t="n">
        <f aca="false">1-C78/C77</f>
        <v>0.00404298228678557</v>
      </c>
      <c r="L78" s="626" t="n">
        <f aca="false">1-D78/D77</f>
        <v>0.00262478045795211</v>
      </c>
      <c r="M78" s="626" t="n">
        <f aca="false">1-E78/E77</f>
        <v>0.00519086081112408</v>
      </c>
      <c r="N78" s="626" t="n">
        <f aca="false">1-F78/F77</f>
        <v>0.00264304446616226</v>
      </c>
      <c r="O78" s="626" t="n">
        <f aca="false">1-G78/G77</f>
        <v>0.00553699254712459</v>
      </c>
      <c r="P78" s="627" t="n">
        <f aca="false">1-H78/H77</f>
        <v>0.00266695342575918</v>
      </c>
      <c r="R78" s="625" t="n">
        <v>2018</v>
      </c>
      <c r="S78" s="0" t="n">
        <v>14553.65</v>
      </c>
      <c r="T78" s="0" t="n">
        <v>7732.6185</v>
      </c>
      <c r="U78" s="0" t="n">
        <v>8198.7006</v>
      </c>
      <c r="V78" s="0" t="n">
        <v>4594.995</v>
      </c>
      <c r="W78" s="0" t="n">
        <v>8520.3371</v>
      </c>
      <c r="X78" s="0" t="n">
        <v>5147.3477</v>
      </c>
      <c r="Z78" s="625" t="n">
        <v>2018</v>
      </c>
      <c r="AA78" s="628" t="n">
        <f aca="false">S78*C78*10^(-6)</f>
        <v>112.15081111636</v>
      </c>
      <c r="AB78" s="628" t="n">
        <f aca="false">T78*D78*10^(-6)</f>
        <v>46.4367634716165</v>
      </c>
      <c r="AC78" s="628" t="n">
        <f aca="false">U78*E78*10^(-6)</f>
        <v>42.8703110074592</v>
      </c>
      <c r="AD78" s="628" t="n">
        <f aca="false">V78*F78*10^(-6)</f>
        <v>12.1728718997055</v>
      </c>
      <c r="AE78" s="628" t="n">
        <f aca="false">W78*G78*10^(-6)</f>
        <v>27.0578343005482</v>
      </c>
      <c r="AF78" s="629" t="n">
        <f aca="false">X78*H78*10^(-6)</f>
        <v>8.75059764009739</v>
      </c>
      <c r="AX78" s="625" t="n">
        <v>2018</v>
      </c>
      <c r="AY78" s="628" t="n">
        <f aca="false">AY77*(1-K78)+$AV$69*$BE$78</f>
        <v>0</v>
      </c>
      <c r="AZ78" s="628" t="n">
        <f aca="false">AZ77*(1-L78)+$AV$70*$BE$78</f>
        <v>0</v>
      </c>
      <c r="BA78" s="628" t="n">
        <f aca="false">BA77*(1-M78)+$AV$72*$BE$78</f>
        <v>2923769954.20855</v>
      </c>
      <c r="BB78" s="628" t="n">
        <f aca="false">BB77*(1-N78)+$AV$73*$BE$78</f>
        <v>1467029117.48896</v>
      </c>
      <c r="BC78" s="628" t="n">
        <f aca="false">BC77*(1-O78)+$AV$74*$BE$78</f>
        <v>1826477127.73148</v>
      </c>
      <c r="BD78" s="629" t="n">
        <f aca="false">BD77*(1-P78)+$AV$75*$BE$78</f>
        <v>1100236490.61942</v>
      </c>
      <c r="BE78" s="638" t="n">
        <v>0.15</v>
      </c>
      <c r="BF78" s="639"/>
      <c r="BG78" s="639"/>
      <c r="BH78" s="622" t="n">
        <f aca="false">BJ78*$BH$67*$BH$66*(AE78*(10^6)/G78)+BH77</f>
        <v>201277386.6984</v>
      </c>
      <c r="BI78" s="622" t="n">
        <f aca="false">BJ78*$BI$67*$BI$66*(AF78*(10^6)/H78)+BI77</f>
        <v>47787789.55776</v>
      </c>
      <c r="BJ78" s="622" t="n">
        <f aca="false">BJ77+($BJ$80-$BJ$75)/5</f>
        <v>18600</v>
      </c>
      <c r="BK78" s="639"/>
      <c r="BL78" s="625" t="n">
        <v>2018</v>
      </c>
      <c r="BM78" s="633" t="n">
        <f aca="false">AA78*10^9-($AJ$69+$AN$69+$AR$69)*BS78-AY78</f>
        <v>112057195442.11</v>
      </c>
      <c r="BN78" s="633" t="n">
        <f aca="false">AB78*10^9-($AJ$70+$AN$70+$AR$70)*BS78-AZ78</f>
        <v>46401572450.8665</v>
      </c>
      <c r="BO78" s="633" t="n">
        <f aca="false">AC78*10^9-($AJ$72+$AN$72+$AR$72)*BS78-BA78</f>
        <v>39487514504.1506</v>
      </c>
      <c r="BP78" s="633" t="n">
        <f aca="false">AD78*10^9-($AJ$73+$AN$73+$AR$73)*BS78-BB78</f>
        <v>10552833932.5165</v>
      </c>
      <c r="BQ78" s="633" t="n">
        <f aca="false">AE78*10^9-($AJ$74+$AN$74+$AR$74)*BS78-BC78-BH78</f>
        <v>24724062086.7183</v>
      </c>
      <c r="BR78" s="634" t="n">
        <f aca="false">AF78*10^9-($AJ$75+$AN$75+$AR$75)*BS78-BD78-BI78</f>
        <v>7500567460.12021</v>
      </c>
      <c r="BS78" s="0" t="n">
        <v>3</v>
      </c>
      <c r="BU78" s="625" t="n">
        <v>2018</v>
      </c>
      <c r="BV78" s="628" t="n">
        <f aca="false">BM78/BM$70</f>
        <v>0.878110475877477</v>
      </c>
      <c r="BW78" s="628" t="n">
        <f aca="false">BN78/BN$70</f>
        <v>0.95762476175819</v>
      </c>
      <c r="BX78" s="628" t="n">
        <f aca="false">BO78/BO$70</f>
        <v>0.87799193419686</v>
      </c>
      <c r="BY78" s="628" t="n">
        <f aca="false">BP78/BP$70</f>
        <v>0.853671103200933</v>
      </c>
      <c r="BZ78" s="628" t="n">
        <f aca="false">BQ78/BQ$70</f>
        <v>0.880302385402383</v>
      </c>
      <c r="CA78" s="629" t="n">
        <f aca="false">BR78/BR$70</f>
        <v>0.847412266388253</v>
      </c>
    </row>
    <row r="79" customFormat="false" ht="15" hidden="false" customHeight="false" outlineLevel="0" collapsed="false">
      <c r="B79" s="625" t="n">
        <v>2019</v>
      </c>
      <c r="C79" s="615" t="n">
        <v>7674.9775</v>
      </c>
      <c r="D79" s="615" t="n">
        <v>5989.6627</v>
      </c>
      <c r="E79" s="615" t="n">
        <v>5201.6221</v>
      </c>
      <c r="F79" s="615" t="n">
        <v>2642.1732</v>
      </c>
      <c r="G79" s="615" t="n">
        <v>3157.9821</v>
      </c>
      <c r="H79" s="615" t="n">
        <v>1695.4752</v>
      </c>
      <c r="I79" s="586"/>
      <c r="J79" s="625" t="n">
        <v>2019</v>
      </c>
      <c r="K79" s="626" t="n">
        <f aca="false">1-C79/C78</f>
        <v>0.00402917124706448</v>
      </c>
      <c r="L79" s="626" t="n">
        <f aca="false">1-D79/D78</f>
        <v>0.00260541131189096</v>
      </c>
      <c r="M79" s="626" t="n">
        <f aca="false">1-E79/E78</f>
        <v>0.00521966764311521</v>
      </c>
      <c r="N79" s="626" t="n">
        <f aca="false">1-F79/F78</f>
        <v>0.00263695016557886</v>
      </c>
      <c r="O79" s="626" t="n">
        <f aca="false">1-G79/G78</f>
        <v>0.00557185217071066</v>
      </c>
      <c r="P79" s="627" t="n">
        <f aca="false">1-H79/H78</f>
        <v>0.00267379097207465</v>
      </c>
      <c r="R79" s="625" t="n">
        <v>2019</v>
      </c>
      <c r="S79" s="0" t="n">
        <v>14437.53</v>
      </c>
      <c r="T79" s="0" t="n">
        <v>7712.6632</v>
      </c>
      <c r="U79" s="0" t="n">
        <v>8169.3</v>
      </c>
      <c r="V79" s="0" t="n">
        <v>4589.8712</v>
      </c>
      <c r="W79" s="0" t="n">
        <v>8482.3617</v>
      </c>
      <c r="X79" s="0" t="n">
        <v>5141.4294</v>
      </c>
      <c r="Z79" s="625" t="n">
        <v>2019</v>
      </c>
      <c r="AA79" s="628" t="n">
        <f aca="false">S79*C79*10^(-6)</f>
        <v>110.807717905575</v>
      </c>
      <c r="AB79" s="628" t="n">
        <f aca="false">T79*D79*10^(-6)</f>
        <v>46.1962510867026</v>
      </c>
      <c r="AC79" s="628" t="n">
        <f aca="false">U79*E79*10^(-6)</f>
        <v>42.49361142153</v>
      </c>
      <c r="AD79" s="628" t="n">
        <f aca="false">V79*F79*10^(-6)</f>
        <v>12.1272346760918</v>
      </c>
      <c r="AE79" s="628" t="n">
        <f aca="false">W79*G79*10^(-6)</f>
        <v>26.7871464143256</v>
      </c>
      <c r="AF79" s="629" t="n">
        <f aca="false">X79*H79*10^(-6)</f>
        <v>8.71716604025088</v>
      </c>
      <c r="AX79" s="625" t="n">
        <v>2019</v>
      </c>
      <c r="AY79" s="628" t="n">
        <f aca="false">AY78*(1-K79)+$AV$69*$BE$79</f>
        <v>0</v>
      </c>
      <c r="AZ79" s="628" t="n">
        <f aca="false">AZ78*(1-L79)+$AV$70*$BE$79</f>
        <v>0</v>
      </c>
      <c r="BA79" s="628" t="n">
        <f aca="false">BA78*(1-M79)+$AV$72*$BE$79</f>
        <v>3235706791.58265</v>
      </c>
      <c r="BB79" s="628" t="n">
        <f aca="false">BB78*(1-N79)+$AV$73*$BE$79</f>
        <v>1626759607.21469</v>
      </c>
      <c r="BC79" s="628" t="n">
        <f aca="false">BC78*(1-O79)+$AV$74*$BE$79</f>
        <v>2020798982.68257</v>
      </c>
      <c r="BD79" s="629" t="n">
        <f aca="false">BD78*(1-P79)+$AV$75*$BE$79</f>
        <v>1219993917.52366</v>
      </c>
      <c r="BE79" s="638" t="n">
        <v>0.1</v>
      </c>
      <c r="BF79" s="639"/>
      <c r="BG79" s="639"/>
      <c r="BH79" s="622" t="n">
        <f aca="false">BJ79*$BH$67*$BH$66*(AE79*(10^6)/G79)+BH78</f>
        <v>280051383.33396</v>
      </c>
      <c r="BI79" s="622" t="n">
        <f aca="false">BJ79*$BI$67*$BI$66*(AF79*(10^6)/H79)+BI78</f>
        <v>66617760.59232</v>
      </c>
      <c r="BJ79" s="622" t="n">
        <f aca="false">BJ78+($BJ$80-$BJ$75)/5</f>
        <v>21800</v>
      </c>
      <c r="BK79" s="639"/>
      <c r="BL79" s="625" t="n">
        <v>2019</v>
      </c>
      <c r="BM79" s="633" t="n">
        <f aca="false">AA79*10^9-($AJ$69+$AN$69+$AR$69)*BS79-AY79</f>
        <v>110682897006.575</v>
      </c>
      <c r="BN79" s="633" t="n">
        <f aca="false">AB79*10^9-($AJ$70+$AN$70+$AR$70)*BS79-AZ79</f>
        <v>46149329725.7026</v>
      </c>
      <c r="BO79" s="633" t="n">
        <f aca="false">AC79*10^9-($AJ$72+$AN$72+$AR$72)*BS79-BA79</f>
        <v>38645869231.1473</v>
      </c>
      <c r="BP79" s="633" t="n">
        <f aca="false">AD79*10^9-($AJ$73+$AN$73+$AR$73)*BS79-BB79</f>
        <v>10296463269.2772</v>
      </c>
      <c r="BQ79" s="633" t="n">
        <f aca="false">AE79*10^9-($AJ$74+$AN$74+$AR$74)*BS79-BC79-BH79</f>
        <v>24078272449.109</v>
      </c>
      <c r="BR79" s="634" t="n">
        <f aca="false">AF79*10^9-($AJ$75+$AN$75+$AR$75)*BS79-BD79-BI79</f>
        <v>7294546495.7349</v>
      </c>
      <c r="BS79" s="0" t="n">
        <v>4</v>
      </c>
      <c r="BU79" s="625" t="n">
        <v>2019</v>
      </c>
      <c r="BV79" s="628" t="n">
        <f aca="false">BM79/BM$70</f>
        <v>0.867341101822879</v>
      </c>
      <c r="BW79" s="628" t="n">
        <f aca="false">BN79/BN$70</f>
        <v>0.952419035597809</v>
      </c>
      <c r="BX79" s="628" t="n">
        <f aca="false">BO79/BO$70</f>
        <v>0.859278227587796</v>
      </c>
      <c r="BY79" s="628" t="n">
        <f aca="false">BP79/BP$70</f>
        <v>0.832932008061612</v>
      </c>
      <c r="BZ79" s="628" t="n">
        <f aca="false">BQ79/BQ$70</f>
        <v>0.857308989072055</v>
      </c>
      <c r="CA79" s="629" t="n">
        <f aca="false">BR79/BR$70</f>
        <v>0.824136068516359</v>
      </c>
    </row>
    <row r="80" customFormat="false" ht="15" hidden="false" customHeight="false" outlineLevel="0" collapsed="false">
      <c r="B80" s="625" t="n">
        <v>2020</v>
      </c>
      <c r="C80" s="615" t="n">
        <v>7644.2818</v>
      </c>
      <c r="D80" s="615" t="n">
        <v>5974.0688</v>
      </c>
      <c r="E80" s="615" t="n">
        <v>5174.3527</v>
      </c>
      <c r="F80" s="615" t="n">
        <v>2635.1956</v>
      </c>
      <c r="G80" s="615" t="n">
        <v>3140.2564</v>
      </c>
      <c r="H80" s="615" t="n">
        <v>1690.9262</v>
      </c>
      <c r="I80" s="586"/>
      <c r="J80" s="625" t="n">
        <v>2020</v>
      </c>
      <c r="K80" s="626" t="n">
        <f aca="false">1-C80/C79</f>
        <v>0.00399945146419001</v>
      </c>
      <c r="L80" s="626" t="n">
        <f aca="false">1-D80/D79</f>
        <v>0.00260346880634865</v>
      </c>
      <c r="M80" s="626" t="n">
        <f aca="false">1-E80/E79</f>
        <v>0.00524248003329564</v>
      </c>
      <c r="N80" s="626" t="n">
        <f aca="false">1-F80/F79</f>
        <v>0.002640856398059</v>
      </c>
      <c r="O80" s="626" t="n">
        <f aca="false">1-G80/G79</f>
        <v>0.00561298305015723</v>
      </c>
      <c r="P80" s="627" t="n">
        <f aca="false">1-H80/H79</f>
        <v>0.0026830236148544</v>
      </c>
      <c r="R80" s="625" t="n">
        <v>2020</v>
      </c>
      <c r="S80" s="0" t="n">
        <v>14332.851</v>
      </c>
      <c r="T80" s="0" t="n">
        <v>7690.5949</v>
      </c>
      <c r="U80" s="0" t="n">
        <v>8135.7613</v>
      </c>
      <c r="V80" s="0" t="n">
        <v>4584.1778</v>
      </c>
      <c r="W80" s="0" t="n">
        <v>8438.8679</v>
      </c>
      <c r="X80" s="0" t="n">
        <v>5134.7192</v>
      </c>
      <c r="Z80" s="625" t="n">
        <v>2020</v>
      </c>
      <c r="AA80" s="628" t="n">
        <f aca="false">S80*C80*10^(-6)</f>
        <v>109.564352041412</v>
      </c>
      <c r="AB80" s="628" t="n">
        <f aca="false">T80*D80*10^(-6)</f>
        <v>45.9441430455291</v>
      </c>
      <c r="AC80" s="628" t="n">
        <f aca="false">U80*E80*10^(-6)</f>
        <v>42.0972984492105</v>
      </c>
      <c r="AD80" s="628" t="n">
        <f aca="false">V80*F80*10^(-6)</f>
        <v>12.0802051681777</v>
      </c>
      <c r="AE80" s="628" t="n">
        <f aca="false">W80*G80*10^(-6)</f>
        <v>26.5002089317296</v>
      </c>
      <c r="AF80" s="629" t="n">
        <f aca="false">X80*H80*10^(-6)</f>
        <v>8.68243122492304</v>
      </c>
      <c r="AX80" s="625" t="n">
        <v>2020</v>
      </c>
      <c r="AY80" s="628" t="n">
        <f aca="false">AY79*(1-K80)</f>
        <v>0</v>
      </c>
      <c r="AZ80" s="628" t="n">
        <f aca="false">AZ79*(1-L80)</f>
        <v>0</v>
      </c>
      <c r="BA80" s="628" t="n">
        <f aca="false">BA79*(1-M80)</f>
        <v>3218743663.33418</v>
      </c>
      <c r="BB80" s="628" t="n">
        <f aca="false">BB79*(1-N80)</f>
        <v>1622463568.69787</v>
      </c>
      <c r="BC80" s="628" t="n">
        <f aca="false">BC79*(1-O80)</f>
        <v>2009456272.245</v>
      </c>
      <c r="BD80" s="629" t="n">
        <f aca="false">BD79*(1-P80)</f>
        <v>1216720645.03296</v>
      </c>
      <c r="BH80" s="622" t="n">
        <f aca="false">BJ80*$BH$67*$BH$66*(AE80*(10^6)/G80)+BH79</f>
        <v>369925326.46896</v>
      </c>
      <c r="BI80" s="622" t="n">
        <f aca="false">BJ80*$BI$67*$BI$66*(AF80*(10^6)/H80)+BI79</f>
        <v>88183581.23232</v>
      </c>
      <c r="BJ80" s="622" t="n">
        <v>25000</v>
      </c>
      <c r="BL80" s="625" t="n">
        <v>2020</v>
      </c>
      <c r="BM80" s="633" t="n">
        <f aca="false">AA80*10^9-($AJ$69+$AN$69+$AR$69)*BS80-AY80</f>
        <v>109408325917.662</v>
      </c>
      <c r="BN80" s="633" t="n">
        <f aca="false">AB80*10^9-($AJ$70+$AN$70+$AR$70)*BS80-AZ80</f>
        <v>45885491344.2791</v>
      </c>
      <c r="BO80" s="633" t="n">
        <f aca="false">AC80*10^9-($AJ$72+$AN$72+$AR$72)*BS80-BA80</f>
        <v>38113510537.3763</v>
      </c>
      <c r="BP80" s="633" t="n">
        <f aca="false">AD80*10^9-($AJ$73+$AN$73+$AR$73)*BS80-BB80</f>
        <v>10202726849.9798</v>
      </c>
      <c r="BQ80" s="633" t="n">
        <f aca="false">AE80*10^9-($AJ$74+$AN$74+$AR$74)*BS80-BC80-BH80</f>
        <v>23610797834.0156</v>
      </c>
      <c r="BR80" s="634" t="n">
        <f aca="false">AF80*10^9-($AJ$75+$AN$75+$AR$75)*BS80-BD80-BI80</f>
        <v>7207517165.65776</v>
      </c>
      <c r="BS80" s="0" t="n">
        <v>5</v>
      </c>
      <c r="BU80" s="625" t="n">
        <v>2020</v>
      </c>
      <c r="BV80" s="628" t="n">
        <f aca="false">BM80/BM$70</f>
        <v>0.857353218215677</v>
      </c>
      <c r="BW80" s="628" t="n">
        <f aca="false">BN80/BN$70</f>
        <v>0.94697400100505</v>
      </c>
      <c r="BX80" s="628" t="n">
        <f aca="false">BO80/BO$70</f>
        <v>0.847441406630595</v>
      </c>
      <c r="BY80" s="628" t="n">
        <f aca="false">BP80/BP$70</f>
        <v>0.825349203955778</v>
      </c>
      <c r="BZ80" s="628" t="n">
        <f aca="false">BQ80/BQ$70</f>
        <v>0.840664514659297</v>
      </c>
      <c r="CA80" s="629" t="n">
        <f aca="false">BR80/BR$70</f>
        <v>0.81430351621481</v>
      </c>
    </row>
    <row r="81" customFormat="false" ht="15" hidden="false" customHeight="false" outlineLevel="0" collapsed="false">
      <c r="B81" s="625" t="n">
        <v>2021</v>
      </c>
      <c r="C81" s="615" t="n">
        <v>7631.2091</v>
      </c>
      <c r="D81" s="615" t="n">
        <v>5966.6859</v>
      </c>
      <c r="E81" s="615" t="n">
        <v>5161.4037</v>
      </c>
      <c r="F81" s="615" t="n">
        <v>2631.9496</v>
      </c>
      <c r="G81" s="615" t="n">
        <v>3131.8043</v>
      </c>
      <c r="H81" s="615" t="n">
        <v>1688.7625</v>
      </c>
      <c r="I81" s="586"/>
      <c r="J81" s="625" t="n">
        <v>2021</v>
      </c>
      <c r="K81" s="626" t="n">
        <f aca="false">1-C81/C80</f>
        <v>0.00171012795472814</v>
      </c>
      <c r="L81" s="626" t="n">
        <f aca="false">1-D81/D80</f>
        <v>0.00123582440162051</v>
      </c>
      <c r="M81" s="626" t="n">
        <f aca="false">1-E81/E80</f>
        <v>0.00250253524465016</v>
      </c>
      <c r="N81" s="626" t="n">
        <f aca="false">1-F81/F80</f>
        <v>0.00123178712047034</v>
      </c>
      <c r="O81" s="626" t="n">
        <f aca="false">1-G81/G80</f>
        <v>0.00269153181249804</v>
      </c>
      <c r="P81" s="627" t="n">
        <f aca="false">1-H81/H80</f>
        <v>0.00127959457958604</v>
      </c>
      <c r="R81" s="625" t="n">
        <v>2021</v>
      </c>
      <c r="S81" s="0" t="n">
        <v>14220.233</v>
      </c>
      <c r="T81" s="0" t="n">
        <v>7666.651</v>
      </c>
      <c r="U81" s="0" t="n">
        <v>8098.4133</v>
      </c>
      <c r="V81" s="0" t="n">
        <v>4578.0109</v>
      </c>
      <c r="W81" s="0" t="n">
        <v>8390.4394</v>
      </c>
      <c r="X81" s="0" t="n">
        <v>5127.2835</v>
      </c>
      <c r="Z81" s="625" t="n">
        <v>2021</v>
      </c>
      <c r="AA81" s="628" t="n">
        <f aca="false">S81*C81*10^(-6)</f>
        <v>108.51757147372</v>
      </c>
      <c r="AB81" s="628" t="n">
        <f aca="false">T81*D81*10^(-6)</f>
        <v>45.7444984219209</v>
      </c>
      <c r="AC81" s="628" t="n">
        <f aca="false">U81*E81*10^(-6)</f>
        <v>41.7991803707492</v>
      </c>
      <c r="AD81" s="628" t="n">
        <f aca="false">V81*F81*10^(-6)</f>
        <v>12.0490939570506</v>
      </c>
      <c r="AE81" s="628" t="n">
        <f aca="false">W81*G81*10^(-6)</f>
        <v>26.2772141918094</v>
      </c>
      <c r="AF81" s="629" t="n">
        <f aca="false">X81*H81*10^(-6)</f>
        <v>8.65876410166875</v>
      </c>
      <c r="AX81" s="625" t="n">
        <v>2021</v>
      </c>
      <c r="AY81" s="628" t="n">
        <f aca="false">AY80*(1-K81)</f>
        <v>0</v>
      </c>
      <c r="AZ81" s="628" t="n">
        <f aca="false">AZ80*(1-L81)</f>
        <v>0</v>
      </c>
      <c r="BA81" s="628" t="n">
        <f aca="false">BA80*(1-M81)</f>
        <v>3210688643.87319</v>
      </c>
      <c r="BB81" s="628" t="n">
        <f aca="false">BB80*(1-N81)</f>
        <v>1620465038.97052</v>
      </c>
      <c r="BC81" s="628" t="n">
        <f aca="false">BC80*(1-O81)</f>
        <v>2004047756.76243</v>
      </c>
      <c r="BD81" s="629" t="n">
        <f aca="false">BD80*(1-P81)</f>
        <v>1215163735.89071</v>
      </c>
      <c r="BH81" s="622" t="n">
        <f aca="false">BJ81*$BH$67*$BH$66*(AE81*(10^6)/G81)+BH80</f>
        <v>369925326.46896</v>
      </c>
      <c r="BI81" s="622" t="n">
        <f aca="false">BJ81*$BI$67*$BI$66*(AF81*(10^6)/H81)+BI80</f>
        <v>88183581.23232</v>
      </c>
      <c r="BL81" s="625" t="n">
        <v>2021</v>
      </c>
      <c r="BM81" s="633" t="n">
        <f aca="false">AA81*10^9-($AJ$69+$AN$69+$AR$69)*BS81-AY81</f>
        <v>108330340125.22</v>
      </c>
      <c r="BN81" s="633" t="n">
        <f aca="false">AB81*10^9-($AJ$70+$AN$70+$AR$70)*BS81-AZ81</f>
        <v>45674116380.4209</v>
      </c>
      <c r="BO81" s="633" t="n">
        <f aca="false">AC81*10^9-($AJ$72+$AN$72+$AR$72)*BS81-BA81</f>
        <v>37670438628.676</v>
      </c>
      <c r="BP81" s="633" t="n">
        <f aca="false">AD81*10^9-($AJ$73+$AN$73+$AR$73)*BS81-BB81</f>
        <v>10122611218.6801</v>
      </c>
      <c r="BQ81" s="633" t="n">
        <f aca="false">AE81*10^9-($AJ$74+$AN$74+$AR$74)*BS81-BC81-BH81</f>
        <v>23291205709.778</v>
      </c>
      <c r="BR81" s="634" t="n">
        <f aca="false">AF81*10^9-($AJ$75+$AN$75+$AR$75)*BS81-BD81-BI81</f>
        <v>7151404984.94572</v>
      </c>
      <c r="BS81" s="0" t="n">
        <v>6</v>
      </c>
      <c r="BU81" s="625" t="n">
        <v>2021</v>
      </c>
      <c r="BV81" s="628" t="n">
        <f aca="false">BM81/BM$70</f>
        <v>0.848905830134481</v>
      </c>
      <c r="BW81" s="628" t="n">
        <f aca="false">BN81/BN$70</f>
        <v>0.942611694110802</v>
      </c>
      <c r="BX81" s="628" t="n">
        <f aca="false">BO81/BO$70</f>
        <v>0.837589848055867</v>
      </c>
      <c r="BY81" s="628" t="n">
        <f aca="false">BP81/BP$70</f>
        <v>0.818868252981604</v>
      </c>
      <c r="BZ81" s="628" t="n">
        <f aca="false">BQ81/BQ$70</f>
        <v>0.829285409222036</v>
      </c>
      <c r="CA81" s="629" t="n">
        <f aca="false">BR81/BR$70</f>
        <v>0.807963975842432</v>
      </c>
    </row>
    <row r="82" customFormat="false" ht="15" hidden="false" customHeight="false" outlineLevel="0" collapsed="false">
      <c r="B82" s="625" t="n">
        <v>2022</v>
      </c>
      <c r="C82" s="615" t="n">
        <v>7618.6366</v>
      </c>
      <c r="D82" s="615" t="n">
        <v>5959.1925</v>
      </c>
      <c r="E82" s="615" t="n">
        <v>5148.321</v>
      </c>
      <c r="F82" s="615" t="n">
        <v>2628.6664</v>
      </c>
      <c r="G82" s="615" t="n">
        <v>3123.2438</v>
      </c>
      <c r="H82" s="615" t="n">
        <v>1686.5734</v>
      </c>
      <c r="I82" s="586"/>
      <c r="J82" s="625" t="n">
        <v>2022</v>
      </c>
      <c r="K82" s="626" t="n">
        <f aca="false">1-C82/C81</f>
        <v>0.00164751087740478</v>
      </c>
      <c r="L82" s="626" t="n">
        <f aca="false">1-D82/D81</f>
        <v>0.00125587304671093</v>
      </c>
      <c r="M82" s="626" t="n">
        <f aca="false">1-E82/E81</f>
        <v>0.00253471744517875</v>
      </c>
      <c r="N82" s="626" t="n">
        <f aca="false">1-F82/F81</f>
        <v>0.00124744030052848</v>
      </c>
      <c r="O82" s="626" t="n">
        <f aca="false">1-G82/G81</f>
        <v>0.0027334083422772</v>
      </c>
      <c r="P82" s="627" t="n">
        <f aca="false">1-H82/H81</f>
        <v>0.00129627463897386</v>
      </c>
      <c r="R82" s="625" t="n">
        <v>2022</v>
      </c>
      <c r="S82" s="0" t="n">
        <v>14106.945</v>
      </c>
      <c r="T82" s="0" t="n">
        <v>7642.133</v>
      </c>
      <c r="U82" s="0" t="n">
        <v>8060.2998</v>
      </c>
      <c r="V82" s="0" t="n">
        <v>4572.6358</v>
      </c>
      <c r="W82" s="0" t="n">
        <v>8340.8341</v>
      </c>
      <c r="X82" s="0" t="n">
        <v>5121.1864</v>
      </c>
      <c r="Z82" s="625" t="n">
        <v>2022</v>
      </c>
      <c r="AA82" s="628" t="n">
        <f aca="false">S82*C82*10^(-6)</f>
        <v>107.475687491187</v>
      </c>
      <c r="AB82" s="628" t="n">
        <f aca="false">T82*D82*10^(-6)</f>
        <v>45.5409416576025</v>
      </c>
      <c r="AC82" s="628" t="n">
        <f aca="false">U82*E82*10^(-6)</f>
        <v>41.4970107266358</v>
      </c>
      <c r="AD82" s="628" t="n">
        <f aca="false">V82*F82*10^(-6)</f>
        <v>12.0199340868971</v>
      </c>
      <c r="AE82" s="628" t="n">
        <f aca="false">W82*G82*10^(-6)</f>
        <v>26.0504583896536</v>
      </c>
      <c r="AF82" s="629" t="n">
        <f aca="false">X82*H82*10^(-6)</f>
        <v>8.63725675868176</v>
      </c>
      <c r="AJ82" s="640"/>
      <c r="AX82" s="625" t="n">
        <v>2022</v>
      </c>
      <c r="AY82" s="628" t="n">
        <f aca="false">AY81*(1-K82)</f>
        <v>0</v>
      </c>
      <c r="AZ82" s="628" t="n">
        <f aca="false">AZ81*(1-L82)</f>
        <v>0</v>
      </c>
      <c r="BA82" s="628" t="n">
        <f aca="false">BA81*(1-M82)</f>
        <v>3202550455.35653</v>
      </c>
      <c r="BB82" s="628" t="n">
        <f aca="false">BB81*(1-N82)</f>
        <v>1618443605.57531</v>
      </c>
      <c r="BC82" s="628" t="n">
        <f aca="false">BC81*(1-O82)</f>
        <v>1998569875.90577</v>
      </c>
      <c r="BD82" s="629" t="n">
        <f aca="false">BD81*(1-P82)</f>
        <v>1213588549.95767</v>
      </c>
      <c r="BH82" s="622" t="n">
        <f aca="false">BJ82*$BH$67*$BH$66*(AE82*(10^6)/G82)+BH81</f>
        <v>369925326.46896</v>
      </c>
      <c r="BI82" s="622" t="n">
        <f aca="false">BJ82*$BI$67*$BI$66*(AF82*(10^6)/H82)+BI81</f>
        <v>88183581.23232</v>
      </c>
      <c r="BL82" s="625" t="n">
        <v>2022</v>
      </c>
      <c r="BM82" s="633" t="n">
        <f aca="false">AA82*10^9-($AJ$69+$AN$69+$AR$69)*BS82-AY82</f>
        <v>107257250917.937</v>
      </c>
      <c r="BN82" s="633" t="n">
        <f aca="false">AB82*10^9-($AJ$70+$AN$70+$AR$70)*BS82-AZ82</f>
        <v>45458829275.8525</v>
      </c>
      <c r="BO82" s="633" t="n">
        <f aca="false">AC82*10^9-($AJ$72+$AN$72+$AR$72)*BS82-BA82</f>
        <v>37223398323.3793</v>
      </c>
      <c r="BP82" s="633" t="n">
        <f aca="false">AD82*10^9-($AJ$73+$AN$73+$AR$73)*BS82-BB82</f>
        <v>10044469832.0218</v>
      </c>
      <c r="BQ82" s="633" t="n">
        <f aca="false">AE82*10^9-($AJ$74+$AN$74+$AR$74)*BS82-BC82-BH82</f>
        <v>22967921888.6788</v>
      </c>
      <c r="BR82" s="634" t="n">
        <f aca="false">AF82*10^9-($AJ$75+$AN$75+$AR$75)*BS82-BD82-BI82</f>
        <v>7097470861.29177</v>
      </c>
      <c r="BS82" s="0" t="n">
        <v>7</v>
      </c>
      <c r="BU82" s="625" t="n">
        <v>2022</v>
      </c>
      <c r="BV82" s="628" t="n">
        <f aca="false">BM82/BM$70</f>
        <v>0.840496813018277</v>
      </c>
      <c r="BW82" s="628" t="n">
        <f aca="false">BN82/BN$70</f>
        <v>0.938168649374759</v>
      </c>
      <c r="BX82" s="628" t="n">
        <f aca="false">BO82/BO$70</f>
        <v>0.82765005348434</v>
      </c>
      <c r="BY82" s="628" t="n">
        <f aca="false">BP82/BP$70</f>
        <v>0.812547008453278</v>
      </c>
      <c r="BZ82" s="628" t="n">
        <f aca="false">BQ82/BQ$70</f>
        <v>0.817774860596271</v>
      </c>
      <c r="CA82" s="629" t="n">
        <f aca="false">BR82/BR$70</f>
        <v>0.801870511820641</v>
      </c>
    </row>
    <row r="83" customFormat="false" ht="15" hidden="false" customHeight="false" outlineLevel="0" collapsed="false">
      <c r="B83" s="625" t="n">
        <v>2023</v>
      </c>
      <c r="C83" s="615" t="n">
        <v>7605.6022</v>
      </c>
      <c r="D83" s="615" t="n">
        <v>5951.8243</v>
      </c>
      <c r="E83" s="615" t="n">
        <v>5135.4429</v>
      </c>
      <c r="F83" s="615" t="n">
        <v>2625.4353</v>
      </c>
      <c r="G83" s="615" t="n">
        <v>3114.8136</v>
      </c>
      <c r="H83" s="615" t="n">
        <v>1684.4192</v>
      </c>
      <c r="I83" s="586"/>
      <c r="J83" s="625" t="n">
        <v>2023</v>
      </c>
      <c r="K83" s="626" t="n">
        <f aca="false">1-C83/C82</f>
        <v>0.00171085729433529</v>
      </c>
      <c r="L83" s="626" t="n">
        <f aca="false">1-D83/D82</f>
        <v>0.001236442689173</v>
      </c>
      <c r="M83" s="626" t="n">
        <f aca="false">1-E83/E82</f>
        <v>0.00250141745240828</v>
      </c>
      <c r="N83" s="626" t="n">
        <f aca="false">1-F83/F82</f>
        <v>0.00122917841533632</v>
      </c>
      <c r="O83" s="626" t="n">
        <f aca="false">1-G83/G82</f>
        <v>0.00269918089647703</v>
      </c>
      <c r="P83" s="627" t="n">
        <f aca="false">1-H83/H82</f>
        <v>0.00127726430406172</v>
      </c>
      <c r="R83" s="625" t="n">
        <v>2023</v>
      </c>
      <c r="S83" s="0" t="n">
        <v>13993.101</v>
      </c>
      <c r="T83" s="0" t="n">
        <v>7616.5794</v>
      </c>
      <c r="U83" s="0" t="n">
        <v>8020.2961</v>
      </c>
      <c r="V83" s="0" t="n">
        <v>4566.9836</v>
      </c>
      <c r="W83" s="0" t="n">
        <v>8291.3045</v>
      </c>
      <c r="X83" s="0" t="n">
        <v>5114.7047</v>
      </c>
      <c r="Z83" s="625" t="n">
        <v>2023</v>
      </c>
      <c r="AA83" s="628" t="n">
        <f aca="false">S83*C83*10^(-6)</f>
        <v>106.425959750422</v>
      </c>
      <c r="AB83" s="628" t="n">
        <f aca="false">T83*D83*10^(-6)</f>
        <v>45.3325423557994</v>
      </c>
      <c r="AC83" s="628" t="n">
        <f aca="false">U83*E83*10^(-6)</f>
        <v>41.1877726626427</v>
      </c>
      <c r="AD83" s="628" t="n">
        <f aca="false">V83*F83*10^(-6)</f>
        <v>11.9903199579611</v>
      </c>
      <c r="AE83" s="628" t="n">
        <f aca="false">W83*G83*10^(-6)</f>
        <v>25.8258680183412</v>
      </c>
      <c r="AF83" s="629" t="n">
        <f aca="false">X83*H83*10^(-6)</f>
        <v>8.61530679901024</v>
      </c>
      <c r="AX83" s="625" t="n">
        <v>2023</v>
      </c>
      <c r="AY83" s="628" t="n">
        <f aca="false">AY82*(1-K83)</f>
        <v>0</v>
      </c>
      <c r="AZ83" s="628" t="n">
        <f aca="false">AZ82*(1-L83)</f>
        <v>0</v>
      </c>
      <c r="BA83" s="628" t="n">
        <f aca="false">BA82*(1-M83)</f>
        <v>3194539539.75528</v>
      </c>
      <c r="BB83" s="628" t="n">
        <f aca="false">BB82*(1-N83)</f>
        <v>1616454249.62889</v>
      </c>
      <c r="BC83" s="628" t="n">
        <f aca="false">BC82*(1-O83)</f>
        <v>1993175374.27645</v>
      </c>
      <c r="BD83" s="629" t="n">
        <f aca="false">BD82*(1-P83)</f>
        <v>1212038476.62299</v>
      </c>
      <c r="BH83" s="622" t="n">
        <f aca="false">BJ83*$BH$67*$BH$66*(AE83*(10^6)/G83)+BH82</f>
        <v>369925326.46896</v>
      </c>
      <c r="BI83" s="622" t="n">
        <f aca="false">BJ83*$BI$67*$BI$66*(AF83*(10^6)/H83)+BI82</f>
        <v>88183581.23232</v>
      </c>
      <c r="BL83" s="625" t="n">
        <v>2023</v>
      </c>
      <c r="BM83" s="633" t="n">
        <f aca="false">AA83*10^9-($AJ$69+$AN$69+$AR$69)*BS83-AY83</f>
        <v>106176317952.422</v>
      </c>
      <c r="BN83" s="633" t="n">
        <f aca="false">AB83*10^9-($AJ$70+$AN$70+$AR$70)*BS83-AZ83</f>
        <v>45238699633.7994</v>
      </c>
      <c r="BO83" s="633" t="n">
        <f aca="false">AC83*10^9-($AJ$72+$AN$72+$AR$72)*BS83-BA83</f>
        <v>36769162325.2874</v>
      </c>
      <c r="BP83" s="633" t="n">
        <f aca="false">AD83*10^9-($AJ$73+$AN$73+$AR$73)*BS83-BB83</f>
        <v>9965842109.13218</v>
      </c>
      <c r="BQ83" s="633" t="n">
        <f aca="false">AE83*10^9-($AJ$74+$AN$74+$AR$74)*BS83-BC83-BH83</f>
        <v>22646720119.1958</v>
      </c>
      <c r="BR83" s="634" t="n">
        <f aca="false">AF83*10^9-($AJ$75+$AN$75+$AR$75)*BS83-BD83-BI83</f>
        <v>7043069008.35493</v>
      </c>
      <c r="BS83" s="0" t="n">
        <v>8</v>
      </c>
      <c r="BU83" s="625" t="n">
        <v>2023</v>
      </c>
      <c r="BV83" s="628" t="n">
        <f aca="false">BM83/BM$70</f>
        <v>0.83202633009217</v>
      </c>
      <c r="BW83" s="628" t="n">
        <f aca="false">BN83/BN$70</f>
        <v>0.933625665486655</v>
      </c>
      <c r="BX83" s="628" t="n">
        <f aca="false">BO83/BO$70</f>
        <v>0.817550265043499</v>
      </c>
      <c r="BY83" s="628" t="n">
        <f aca="false">BP83/BP$70</f>
        <v>0.806186421773851</v>
      </c>
      <c r="BZ83" s="628" t="n">
        <f aca="false">BQ83/BQ$70</f>
        <v>0.806338443599757</v>
      </c>
      <c r="CA83" s="629" t="n">
        <f aca="false">BR83/BR$70</f>
        <v>0.795724203859538</v>
      </c>
    </row>
    <row r="84" customFormat="false" ht="15" hidden="false" customHeight="false" outlineLevel="0" collapsed="false">
      <c r="B84" s="625" t="n">
        <v>2024</v>
      </c>
      <c r="C84" s="615" t="n">
        <v>7592.9071</v>
      </c>
      <c r="D84" s="615" t="n">
        <v>5944.3994</v>
      </c>
      <c r="E84" s="615" t="n">
        <v>5122.4716</v>
      </c>
      <c r="F84" s="615" t="n">
        <v>2622.1782</v>
      </c>
      <c r="G84" s="615" t="n">
        <v>3106.3215</v>
      </c>
      <c r="H84" s="615" t="n">
        <v>1682.248</v>
      </c>
      <c r="I84" s="586"/>
      <c r="J84" s="625" t="n">
        <v>2024</v>
      </c>
      <c r="K84" s="626" t="n">
        <f aca="false">1-C84/C83</f>
        <v>0.00166917749129714</v>
      </c>
      <c r="L84" s="626" t="n">
        <f aca="false">1-D84/D83</f>
        <v>0.00124749986319317</v>
      </c>
      <c r="M84" s="626" t="n">
        <f aca="false">1-E84/E83</f>
        <v>0.0025258386185153</v>
      </c>
      <c r="N84" s="626" t="n">
        <f aca="false">1-F84/F83</f>
        <v>0.0012405942740239</v>
      </c>
      <c r="O84" s="626" t="n">
        <f aca="false">1-G84/G83</f>
        <v>0.00272635897056561</v>
      </c>
      <c r="P84" s="627" t="n">
        <f aca="false">1-H84/H83</f>
        <v>0.00128899029410257</v>
      </c>
      <c r="R84" s="625" t="n">
        <v>2024</v>
      </c>
      <c r="S84" s="0" t="n">
        <v>13873.165</v>
      </c>
      <c r="T84" s="0" t="n">
        <v>7589.8497</v>
      </c>
      <c r="U84" s="0" t="n">
        <v>7978.8102</v>
      </c>
      <c r="V84" s="0" t="n">
        <v>4561.0436</v>
      </c>
      <c r="W84" s="0" t="n">
        <v>8239.7826</v>
      </c>
      <c r="X84" s="0" t="n">
        <v>5107.6033</v>
      </c>
      <c r="Z84" s="625" t="n">
        <v>2024</v>
      </c>
      <c r="AA84" s="628" t="n">
        <f aca="false">S84*C84*10^(-6)</f>
        <v>105.337653027972</v>
      </c>
      <c r="AB84" s="628" t="n">
        <f aca="false">T84*D84*10^(-6)</f>
        <v>45.1170980027702</v>
      </c>
      <c r="AC84" s="628" t="n">
        <f aca="false">U84*E84*10^(-6)</f>
        <v>40.8712286512903</v>
      </c>
      <c r="AD84" s="628" t="n">
        <f aca="false">V84*F84*10^(-6)</f>
        <v>11.9598690971695</v>
      </c>
      <c r="AE84" s="628" t="n">
        <f aca="false">W84*G84*10^(-6)</f>
        <v>25.5954138457059</v>
      </c>
      <c r="AF84" s="629" t="n">
        <f aca="false">X84*H84*10^(-6)</f>
        <v>8.5922554362184</v>
      </c>
      <c r="AX84" s="625" t="n">
        <v>2024</v>
      </c>
      <c r="AY84" s="628" t="n">
        <f aca="false">AY83*(1-K84)</f>
        <v>0</v>
      </c>
      <c r="AZ84" s="628" t="n">
        <f aca="false">AZ83*(1-L84)</f>
        <v>0</v>
      </c>
      <c r="BA84" s="628" t="n">
        <f aca="false">BA83*(1-M84)</f>
        <v>3186470648.4174</v>
      </c>
      <c r="BB84" s="628" t="n">
        <f aca="false">BB83*(1-N84)</f>
        <v>1614448885.74258</v>
      </c>
      <c r="BC84" s="628" t="n">
        <f aca="false">BC83*(1-O84)</f>
        <v>1987741262.71489</v>
      </c>
      <c r="BD84" s="629" t="n">
        <f aca="false">BD83*(1-P84)</f>
        <v>1210476170.79055</v>
      </c>
      <c r="BH84" s="622" t="n">
        <f aca="false">BJ84*$BH$67*$BH$66*(AE84*(10^6)/G84)+BH83</f>
        <v>369925326.46896</v>
      </c>
      <c r="BI84" s="622" t="n">
        <f aca="false">BJ84*$BI$67*$BI$66*(AF84*(10^6)/H84)+BI83</f>
        <v>88183581.23232</v>
      </c>
      <c r="BL84" s="625" t="n">
        <v>2024</v>
      </c>
      <c r="BM84" s="633" t="n">
        <f aca="false">AA84*10^9-($AJ$69+$AN$69+$AR$69)*BS84-AY84</f>
        <v>105056806005.222</v>
      </c>
      <c r="BN84" s="633" t="n">
        <f aca="false">AB84*10^9-($AJ$70+$AN$70+$AR$70)*BS84-AZ84</f>
        <v>45011524940.5202</v>
      </c>
      <c r="BO84" s="633" t="n">
        <f aca="false">AC84*10^9-($AJ$72+$AN$72+$AR$72)*BS84-BA84</f>
        <v>36307678355.5729</v>
      </c>
      <c r="BP84" s="633" t="n">
        <f aca="false">AD84*10^9-($AJ$73+$AN$73+$AR$73)*BS84-BB84</f>
        <v>9886393662.32693</v>
      </c>
      <c r="BQ84" s="633" t="n">
        <f aca="false">AE84*10^9-($AJ$74+$AN$74+$AR$74)*BS84-BC84-BH84</f>
        <v>22319694158.322</v>
      </c>
      <c r="BR84" s="634" t="n">
        <f aca="false">AF84*10^9-($AJ$75+$AN$75+$AR$75)*BS84-BD84-BI84</f>
        <v>6987577984.79553</v>
      </c>
      <c r="BS84" s="0" t="n">
        <v>9</v>
      </c>
      <c r="BU84" s="625" t="n">
        <v>2024</v>
      </c>
      <c r="BV84" s="628" t="n">
        <f aca="false">BM84/BM$70</f>
        <v>0.823253531836525</v>
      </c>
      <c r="BW84" s="628" t="n">
        <f aca="false">BN84/BN$70</f>
        <v>0.928937287484824</v>
      </c>
      <c r="BX84" s="628" t="n">
        <f aca="false">BO84/BO$70</f>
        <v>0.807289320330763</v>
      </c>
      <c r="BY84" s="628" t="n">
        <f aca="false">BP84/BP$70</f>
        <v>0.799759442664206</v>
      </c>
      <c r="BZ84" s="628" t="n">
        <f aca="false">BQ84/BQ$70</f>
        <v>0.794694655761176</v>
      </c>
      <c r="CA84" s="629" t="n">
        <f aca="false">BR84/BR$70</f>
        <v>0.789454841669452</v>
      </c>
    </row>
    <row r="85" customFormat="false" ht="15" hidden="false" customHeight="false" outlineLevel="0" collapsed="false">
      <c r="B85" s="625" t="n">
        <v>2025</v>
      </c>
      <c r="C85" s="615" t="n">
        <v>7580.1452</v>
      </c>
      <c r="D85" s="615" t="n">
        <v>5937.0098</v>
      </c>
      <c r="E85" s="615" t="n">
        <v>5109.543</v>
      </c>
      <c r="F85" s="615" t="n">
        <v>2618.9502</v>
      </c>
      <c r="G85" s="615" t="n">
        <v>3097.8642</v>
      </c>
      <c r="H85" s="615" t="n">
        <v>1680.0866</v>
      </c>
      <c r="I85" s="586"/>
      <c r="J85" s="625" t="n">
        <v>2025</v>
      </c>
      <c r="K85" s="626" t="n">
        <f aca="false">1-C85/C84</f>
        <v>0.00168076598750966</v>
      </c>
      <c r="L85" s="626" t="n">
        <f aca="false">1-D85/D84</f>
        <v>0.00124311970020052</v>
      </c>
      <c r="M85" s="626" t="n">
        <f aca="false">1-E85/E84</f>
        <v>0.0025238988147831</v>
      </c>
      <c r="N85" s="626" t="n">
        <f aca="false">1-F85/F84</f>
        <v>0.00123103761597876</v>
      </c>
      <c r="O85" s="626" t="n">
        <f aca="false">1-G85/G84</f>
        <v>0.00272260936287505</v>
      </c>
      <c r="P85" s="627" t="n">
        <f aca="false">1-H85/H84</f>
        <v>0.00128482839628874</v>
      </c>
      <c r="R85" s="625" t="n">
        <v>2025</v>
      </c>
      <c r="S85" s="0" t="n">
        <v>13771.199</v>
      </c>
      <c r="T85" s="0" t="n">
        <v>7562.1441</v>
      </c>
      <c r="U85" s="0" t="n">
        <v>7935.907</v>
      </c>
      <c r="V85" s="0" t="n">
        <v>4554.6729</v>
      </c>
      <c r="W85" s="0" t="n">
        <v>8187.3303</v>
      </c>
      <c r="X85" s="0" t="n">
        <v>5100.1058</v>
      </c>
      <c r="Z85" s="625" t="n">
        <v>2025</v>
      </c>
      <c r="AA85" s="628" t="n">
        <f aca="false">S85*C85*10^(-6)</f>
        <v>104.387687998095</v>
      </c>
      <c r="AB85" s="628" t="n">
        <f aca="false">T85*D85*10^(-6)</f>
        <v>44.8965236307122</v>
      </c>
      <c r="AC85" s="628" t="n">
        <f aca="false">U85*E85*10^(-6)</f>
        <v>40.548858060501</v>
      </c>
      <c r="AD85" s="628" t="n">
        <f aca="false">V85*F85*10^(-6)</f>
        <v>11.9284615023896</v>
      </c>
      <c r="AE85" s="628" t="n">
        <f aca="false">W85*G85*10^(-6)</f>
        <v>25.3632374299453</v>
      </c>
      <c r="AF85" s="629" t="n">
        <f aca="false">X85*H85*10^(-6)</f>
        <v>8.56861941316228</v>
      </c>
      <c r="AX85" s="625" t="n">
        <v>2025</v>
      </c>
      <c r="AY85" s="628" t="n">
        <f aca="false">AY84*(1-K85)</f>
        <v>0</v>
      </c>
      <c r="AZ85" s="628" t="n">
        <f aca="false">AZ84*(1-L85)</f>
        <v>0</v>
      </c>
      <c r="BA85" s="628" t="n">
        <f aca="false">BA84*(1-M85)</f>
        <v>3178428318.92451</v>
      </c>
      <c r="BB85" s="628" t="n">
        <f aca="false">BB84*(1-N85)</f>
        <v>1612461438.43516</v>
      </c>
      <c r="BC85" s="628" t="n">
        <f aca="false">BC84*(1-O85)</f>
        <v>1982329419.74205</v>
      </c>
      <c r="BD85" s="629" t="n">
        <f aca="false">BD84*(1-P85)</f>
        <v>1208920916.63328</v>
      </c>
      <c r="BH85" s="622" t="n">
        <f aca="false">BJ85*$BH$67*$BH$66*(AE85*(10^6)/G85)+BH84</f>
        <v>369925326.46896</v>
      </c>
      <c r="BI85" s="622" t="n">
        <f aca="false">BJ85*$BI$67*$BI$66*(AF85*(10^6)/H85)+BI84</f>
        <v>88183581.23232</v>
      </c>
      <c r="BL85" s="625" t="n">
        <v>2025</v>
      </c>
      <c r="BM85" s="633" t="n">
        <f aca="false">AA85*10^9-($AJ$69+$AN$69+$AR$69)*BS85-AY85</f>
        <v>104075635750.595</v>
      </c>
      <c r="BN85" s="633" t="n">
        <f aca="false">AB85*10^9-($AJ$70+$AN$70+$AR$70)*BS85-AZ85</f>
        <v>44779220228.2122</v>
      </c>
      <c r="BO85" s="633" t="n">
        <f aca="false">AC85*10^9-($AJ$72+$AN$72+$AR$72)*BS85-BA85</f>
        <v>35840341244.5765</v>
      </c>
      <c r="BP85" s="633" t="n">
        <f aca="false">AD85*10^9-($AJ$73+$AN$73+$AR$73)*BS85-BB85</f>
        <v>9805970564.95442</v>
      </c>
      <c r="BQ85" s="633" t="n">
        <f aca="false">AE85*10^9-($AJ$74+$AN$74+$AR$74)*BS85-BC85-BH85</f>
        <v>21990923685.7343</v>
      </c>
      <c r="BR85" s="634" t="n">
        <f aca="false">AF85*10^9-($AJ$75+$AN$75+$AR$75)*BS85-BD85-BI85</f>
        <v>6931495249.29668</v>
      </c>
      <c r="BS85" s="0" t="n">
        <v>10</v>
      </c>
      <c r="BU85" s="625" t="n">
        <v>2025</v>
      </c>
      <c r="BV85" s="628" t="n">
        <f aca="false">BM85/BM$70</f>
        <v>0.815564816481765</v>
      </c>
      <c r="BW85" s="628" t="n">
        <f aca="false">BN85/BN$70</f>
        <v>0.924143037354296</v>
      </c>
      <c r="BX85" s="628" t="n">
        <f aca="false">BO85/BO$70</f>
        <v>0.79689823294129</v>
      </c>
      <c r="BY85" s="628" t="n">
        <f aca="false">BP85/BP$70</f>
        <v>0.79325361923366</v>
      </c>
      <c r="BZ85" s="628" t="n">
        <f aca="false">BQ85/BQ$70</f>
        <v>0.782988754430975</v>
      </c>
      <c r="CA85" s="629" t="n">
        <f aca="false">BR85/BR$70</f>
        <v>0.783118628010015</v>
      </c>
    </row>
    <row r="86" customFormat="false" ht="15" hidden="false" customHeight="false" outlineLevel="0" collapsed="false">
      <c r="B86" s="625" t="n">
        <v>2026</v>
      </c>
      <c r="C86" s="615" t="n">
        <v>7567.1827</v>
      </c>
      <c r="D86" s="615" t="n">
        <v>5929.6562</v>
      </c>
      <c r="E86" s="615" t="n">
        <v>5096.7584</v>
      </c>
      <c r="F86" s="615" t="n">
        <v>2615.7369</v>
      </c>
      <c r="G86" s="615" t="n">
        <v>3089.4867</v>
      </c>
      <c r="H86" s="615" t="n">
        <v>1677.9356</v>
      </c>
      <c r="I86" s="586"/>
      <c r="J86" s="625" t="n">
        <v>2026</v>
      </c>
      <c r="K86" s="626" t="n">
        <f aca="false">1-C86/C85</f>
        <v>0.00171005959094284</v>
      </c>
      <c r="L86" s="626" t="n">
        <f aca="false">1-D86/D85</f>
        <v>0.00123860331172088</v>
      </c>
      <c r="M86" s="626" t="n">
        <f aca="false">1-E86/E85</f>
        <v>0.00250210243851556</v>
      </c>
      <c r="N86" s="626" t="n">
        <f aca="false">1-F86/F85</f>
        <v>0.00122694200141737</v>
      </c>
      <c r="O86" s="626" t="n">
        <f aca="false">1-G86/G85</f>
        <v>0.00270428251825894</v>
      </c>
      <c r="P86" s="627" t="n">
        <f aca="false">1-H86/H85</f>
        <v>0.00128029114689687</v>
      </c>
      <c r="R86" s="625" t="n">
        <v>2026</v>
      </c>
      <c r="S86" s="0" t="n">
        <v>13685.784</v>
      </c>
      <c r="T86" s="0" t="n">
        <v>7533.2573</v>
      </c>
      <c r="U86" s="0" t="n">
        <v>7891.5931</v>
      </c>
      <c r="V86" s="0" t="n">
        <v>4547.9348</v>
      </c>
      <c r="W86" s="0" t="n">
        <v>8133.3988</v>
      </c>
      <c r="X86" s="0" t="n">
        <v>5092.0135</v>
      </c>
      <c r="Z86" s="625" t="n">
        <v>2026</v>
      </c>
      <c r="AA86" s="628" t="n">
        <f aca="false">S86*C86*10^(-6)</f>
        <v>103.562827920737</v>
      </c>
      <c r="AB86" s="628" t="n">
        <f aca="false">T86*D86*10^(-6)</f>
        <v>44.6696258551403</v>
      </c>
      <c r="AC86" s="628" t="n">
        <f aca="false">U86*E86*10^(-6)</f>
        <v>40.221543421807</v>
      </c>
      <c r="AD86" s="628" t="n">
        <f aca="false">V86*F86*10^(-6)</f>
        <v>11.8962008751541</v>
      </c>
      <c r="AE86" s="628" t="n">
        <f aca="false">W86*G86*10^(-6)</f>
        <v>25.128027418396</v>
      </c>
      <c r="AF86" s="629" t="n">
        <f aca="false">X86*H86*10^(-6)</f>
        <v>8.5440707273306</v>
      </c>
      <c r="AX86" s="625" t="n">
        <v>2026</v>
      </c>
      <c r="AY86" s="628" t="n">
        <f aca="false">AY85*(1-K86)</f>
        <v>0</v>
      </c>
      <c r="AZ86" s="628" t="n">
        <f aca="false">AZ85*(1-L86)</f>
        <v>0</v>
      </c>
      <c r="BA86" s="628" t="n">
        <f aca="false">BA85*(1-M86)</f>
        <v>3170475565.67709</v>
      </c>
      <c r="BB86" s="628" t="n">
        <f aca="false">BB85*(1-N86)</f>
        <v>1610483041.77068</v>
      </c>
      <c r="BC86" s="628" t="n">
        <f aca="false">BC85*(1-O86)</f>
        <v>1976968640.94681</v>
      </c>
      <c r="BD86" s="629" t="n">
        <f aca="false">BD85*(1-P86)</f>
        <v>1207373145.88642</v>
      </c>
      <c r="BH86" s="622" t="n">
        <f aca="false">BJ86*$BH$67*$BH$66*(AE86*(10^6)/G86)+BH85</f>
        <v>369925326.46896</v>
      </c>
      <c r="BI86" s="622" t="n">
        <f aca="false">BJ86*$BI$67*$BI$66*(AF86*(10^6)/H86)+BI85</f>
        <v>88183581.23232</v>
      </c>
      <c r="BL86" s="625" t="n">
        <v>2026</v>
      </c>
      <c r="BM86" s="633" t="n">
        <f aca="false">AA86*10^9-($AJ$69+$AN$69+$AR$69)*BS86-AY86</f>
        <v>103219570448.487</v>
      </c>
      <c r="BN86" s="633" t="n">
        <f aca="false">AB86*10^9-($AJ$70+$AN$70+$AR$70)*BS86-AZ86</f>
        <v>44540592112.3903</v>
      </c>
      <c r="BO86" s="633" t="n">
        <f aca="false">AC86*10^9-($AJ$72+$AN$72+$AR$72)*BS86-BA86</f>
        <v>35367970509.43</v>
      </c>
      <c r="BP86" s="633" t="n">
        <f aca="false">AD86*10^9-($AJ$73+$AN$73+$AR$73)*BS86-BB86</f>
        <v>9724685384.48344</v>
      </c>
      <c r="BQ86" s="633" t="n">
        <f aca="false">AE86*10^9-($AJ$74+$AN$74+$AR$74)*BS86-BC86-BH86</f>
        <v>21659068553.1802</v>
      </c>
      <c r="BR86" s="634" t="n">
        <f aca="false">AF86*10^9-($AJ$75+$AN$75+$AR$75)*BS86-BD86-BI86</f>
        <v>6874492367.61186</v>
      </c>
      <c r="BS86" s="0" t="n">
        <v>11</v>
      </c>
      <c r="BU86" s="625" t="n">
        <v>2026</v>
      </c>
      <c r="BV86" s="628" t="n">
        <f aca="false">BM86/BM$70</f>
        <v>0.808856457354532</v>
      </c>
      <c r="BW86" s="628" t="n">
        <f aca="false">BN86/BN$70</f>
        <v>0.919218286306156</v>
      </c>
      <c r="BX86" s="628" t="n">
        <f aca="false">BO86/BO$70</f>
        <v>0.786395224569727</v>
      </c>
      <c r="BY86" s="628" t="n">
        <f aca="false">BP86/BP$70</f>
        <v>0.786678057623358</v>
      </c>
      <c r="BZ86" s="628" t="n">
        <f aca="false">BQ86/BQ$70</f>
        <v>0.771173023513833</v>
      </c>
      <c r="CA86" s="629" t="n">
        <f aca="false">BR86/BR$70</f>
        <v>0.776678456460859</v>
      </c>
    </row>
    <row r="87" customFormat="false" ht="15" hidden="false" customHeight="false" outlineLevel="0" collapsed="false">
      <c r="B87" s="625" t="n">
        <v>2027</v>
      </c>
      <c r="C87" s="615" t="n">
        <v>7554.4248</v>
      </c>
      <c r="D87" s="615" t="n">
        <v>5922.2518</v>
      </c>
      <c r="E87" s="615" t="n">
        <v>5083.9111</v>
      </c>
      <c r="F87" s="615" t="n">
        <v>2612.5028</v>
      </c>
      <c r="G87" s="615" t="n">
        <v>3081.1366</v>
      </c>
      <c r="H87" s="615" t="n">
        <v>1675.7713</v>
      </c>
      <c r="I87" s="586"/>
      <c r="J87" s="625" t="n">
        <v>2027</v>
      </c>
      <c r="K87" s="626" t="n">
        <f aca="false">1-C87/C86</f>
        <v>0.00168595110040104</v>
      </c>
      <c r="L87" s="626" t="n">
        <f aca="false">1-D87/D86</f>
        <v>0.0012487064595752</v>
      </c>
      <c r="M87" s="626" t="n">
        <f aca="false">1-E87/E86</f>
        <v>0.00252068059572919</v>
      </c>
      <c r="N87" s="626" t="n">
        <f aca="false">1-F87/F86</f>
        <v>0.00123640110746603</v>
      </c>
      <c r="O87" s="626" t="n">
        <f aca="false">1-G87/G86</f>
        <v>0.00270274670546411</v>
      </c>
      <c r="P87" s="627" t="n">
        <f aca="false">1-H87/H86</f>
        <v>0.00128985880030197</v>
      </c>
      <c r="R87" s="625" t="n">
        <v>2027</v>
      </c>
      <c r="S87" s="0" t="n">
        <v>13619.912</v>
      </c>
      <c r="T87" s="0" t="n">
        <v>7502.8795</v>
      </c>
      <c r="U87" s="0" t="n">
        <v>7847.1708</v>
      </c>
      <c r="V87" s="0" t="n">
        <v>4540.9775</v>
      </c>
      <c r="W87" s="0" t="n">
        <v>8078.4954</v>
      </c>
      <c r="X87" s="0" t="n">
        <v>5083.3797</v>
      </c>
      <c r="Z87" s="625" t="n">
        <v>2027</v>
      </c>
      <c r="AA87" s="628" t="n">
        <f aca="false">S87*C87*10^(-6)</f>
        <v>102.890600986618</v>
      </c>
      <c r="AB87" s="628" t="n">
        <f aca="false">T87*D87*10^(-6)</f>
        <v>44.4339416240581</v>
      </c>
      <c r="AC87" s="628" t="n">
        <f aca="false">U87*E87*10^(-6)</f>
        <v>39.8943187337159</v>
      </c>
      <c r="AD87" s="628" t="n">
        <f aca="false">V87*F87*10^(-6)</f>
        <v>11.863316433487</v>
      </c>
      <c r="AE87" s="628" t="n">
        <f aca="false">W87*G87*10^(-6)</f>
        <v>24.8909478498716</v>
      </c>
      <c r="AF87" s="629" t="n">
        <f aca="false">X87*H87*10^(-6)</f>
        <v>8.51858180826261</v>
      </c>
      <c r="AX87" s="625" t="n">
        <v>2027</v>
      </c>
      <c r="AY87" s="628" t="n">
        <f aca="false">AY86*(1-K87)</f>
        <v>0</v>
      </c>
      <c r="AZ87" s="628" t="n">
        <f aca="false">AZ86*(1-L87)</f>
        <v>0</v>
      </c>
      <c r="BA87" s="628" t="n">
        <f aca="false">BA86*(1-M87)</f>
        <v>3162483809.43945</v>
      </c>
      <c r="BB87" s="628" t="n">
        <f aca="false">BB86*(1-N87)</f>
        <v>1608491838.75428</v>
      </c>
      <c r="BC87" s="628" t="n">
        <f aca="false">BC86*(1-O87)</f>
        <v>1971625395.46568</v>
      </c>
      <c r="BD87" s="629" t="n">
        <f aca="false">BD86*(1-P87)</f>
        <v>1205815805.00895</v>
      </c>
      <c r="BH87" s="622" t="n">
        <f aca="false">BJ87*$BH$67*$BH$66*(AE87*(10^6)/G87)+BH86</f>
        <v>369925326.46896</v>
      </c>
      <c r="BI87" s="622" t="n">
        <f aca="false">BJ87*$BI$67*$BI$66*(AF87*(10^6)/H87)+BI86</f>
        <v>88183581.23232</v>
      </c>
      <c r="BL87" s="625" t="n">
        <v>2027</v>
      </c>
      <c r="BM87" s="633" t="n">
        <f aca="false">AA87*10^9-($AJ$69+$AN$69+$AR$69)*BS87-AY87</f>
        <v>102516138289.618</v>
      </c>
      <c r="BN87" s="633" t="n">
        <f aca="false">AB87*10^9-($AJ$70+$AN$70+$AR$70)*BS87-AZ87</f>
        <v>44293177541.0581</v>
      </c>
      <c r="BO87" s="633" t="n">
        <f aca="false">AC87*10^9-($AJ$72+$AN$72+$AR$72)*BS87-BA87</f>
        <v>34895728727.8764</v>
      </c>
      <c r="BP87" s="633" t="n">
        <f aca="false">AD87*10^9-($AJ$73+$AN$73+$AR$73)*BS87-BB87</f>
        <v>9642789195.93273</v>
      </c>
      <c r="BQ87" s="633" t="n">
        <f aca="false">AE87*10^9-($AJ$74+$AN$74+$AR$74)*BS87-BC87-BH87</f>
        <v>21325326330.337</v>
      </c>
      <c r="BR87" s="634" t="n">
        <f aca="false">AF87*10^9-($AJ$75+$AN$75+$AR$75)*BS87-BD87-BI87</f>
        <v>6816558822.82134</v>
      </c>
      <c r="BS87" s="0" t="n">
        <v>12</v>
      </c>
      <c r="BU87" s="625" t="n">
        <v>2027</v>
      </c>
      <c r="BV87" s="628" t="n">
        <f aca="false">BM87/BM$70</f>
        <v>0.803344172798997</v>
      </c>
      <c r="BW87" s="628" t="n">
        <f aca="false">BN87/BN$70</f>
        <v>0.914112202451382</v>
      </c>
      <c r="BX87" s="628" t="n">
        <f aca="false">BO87/BO$70</f>
        <v>0.775895083439012</v>
      </c>
      <c r="BY87" s="628" t="n">
        <f aca="false">BP87/BP$70</f>
        <v>0.780053068537476</v>
      </c>
      <c r="BZ87" s="628" t="n">
        <f aca="false">BQ87/BQ$70</f>
        <v>0.759290102582479</v>
      </c>
      <c r="CA87" s="629" t="n">
        <f aca="false">BR87/BR$70</f>
        <v>0.770133138822978</v>
      </c>
    </row>
    <row r="88" customFormat="false" ht="15" hidden="false" customHeight="false" outlineLevel="0" collapsed="false">
      <c r="B88" s="625" t="n">
        <v>2028</v>
      </c>
      <c r="C88" s="615" t="n">
        <v>7541.8526</v>
      </c>
      <c r="D88" s="615" t="n">
        <v>5914.8182</v>
      </c>
      <c r="E88" s="615" t="n">
        <v>5071.0089</v>
      </c>
      <c r="F88" s="615" t="n">
        <v>2609.2581</v>
      </c>
      <c r="G88" s="615" t="n">
        <v>3072.7858</v>
      </c>
      <c r="H88" s="615" t="n">
        <v>1673.6007</v>
      </c>
      <c r="I88" s="586"/>
      <c r="J88" s="625" t="n">
        <v>2028</v>
      </c>
      <c r="K88" s="626" t="n">
        <f aca="false">1-C88/C87</f>
        <v>0.00166421671177397</v>
      </c>
      <c r="L88" s="626" t="n">
        <f aca="false">1-D88/D87</f>
        <v>0.00125519823388809</v>
      </c>
      <c r="M88" s="626" t="n">
        <f aca="false">1-E88/E87</f>
        <v>0.00253784925546796</v>
      </c>
      <c r="N88" s="626" t="n">
        <f aca="false">1-F88/F87</f>
        <v>0.00124198909949502</v>
      </c>
      <c r="O88" s="626" t="n">
        <f aca="false">1-G88/G87</f>
        <v>0.00271029853074345</v>
      </c>
      <c r="P88" s="627" t="n">
        <f aca="false">1-H88/H87</f>
        <v>0.00129528414766389</v>
      </c>
      <c r="R88" s="625" t="n">
        <v>2028</v>
      </c>
      <c r="S88" s="0" t="n">
        <v>13563.302</v>
      </c>
      <c r="T88" s="0" t="n">
        <v>7471.2099</v>
      </c>
      <c r="U88" s="0" t="n">
        <v>7801.5081</v>
      </c>
      <c r="V88" s="0" t="n">
        <v>4533.7437</v>
      </c>
      <c r="W88" s="0" t="n">
        <v>8022.3981</v>
      </c>
      <c r="X88" s="0" t="n">
        <v>5074.4711</v>
      </c>
      <c r="Z88" s="625" t="n">
        <v>2028</v>
      </c>
      <c r="AA88" s="628" t="n">
        <f aca="false">S88*C88*10^(-6)</f>
        <v>102.292424453285</v>
      </c>
      <c r="AB88" s="628" t="n">
        <f aca="false">T88*D88*10^(-6)</f>
        <v>44.1908482925402</v>
      </c>
      <c r="AC88" s="628" t="n">
        <f aca="false">U88*E88*10^(-6)</f>
        <v>39.5615170085221</v>
      </c>
      <c r="AD88" s="628" t="n">
        <f aca="false">V88*F88*10^(-6)</f>
        <v>11.829707472549</v>
      </c>
      <c r="AE88" s="628" t="n">
        <f aca="false">W88*G88*10^(-6)</f>
        <v>24.651110963627</v>
      </c>
      <c r="AF88" s="629" t="n">
        <f aca="false">X88*H88*10^(-6)</f>
        <v>8.49263838508977</v>
      </c>
      <c r="AX88" s="625" t="n">
        <v>2028</v>
      </c>
      <c r="AY88" s="628" t="n">
        <f aca="false">AY87*(1-K88)</f>
        <v>0</v>
      </c>
      <c r="AZ88" s="628" t="n">
        <f aca="false">AZ87*(1-L88)</f>
        <v>0</v>
      </c>
      <c r="BA88" s="628" t="n">
        <f aca="false">BA87*(1-M88)</f>
        <v>3154457902.25823</v>
      </c>
      <c r="BB88" s="628" t="n">
        <f aca="false">BB87*(1-N88)</f>
        <v>1606494109.42392</v>
      </c>
      <c r="BC88" s="628" t="n">
        <f aca="false">BC87*(1-O88)</f>
        <v>1966281702.05317</v>
      </c>
      <c r="BD88" s="629" t="n">
        <f aca="false">BD87*(1-P88)</f>
        <v>1204253930.91172</v>
      </c>
      <c r="BH88" s="622" t="n">
        <f aca="false">BJ88*$BH$67*$BH$66*(AE88*(10^6)/G88)+BH87</f>
        <v>369925326.46896</v>
      </c>
      <c r="BI88" s="622" t="n">
        <f aca="false">BJ88*$BI$67*$BI$66*(AF88*(10^6)/H88)+BI87</f>
        <v>88183581.23232</v>
      </c>
      <c r="BL88" s="625" t="n">
        <v>2028</v>
      </c>
      <c r="BM88" s="633" t="n">
        <f aca="false">AA88*10^9-($AJ$69+$AN$69+$AR$69)*BS88-AY88</f>
        <v>101886756531.535</v>
      </c>
      <c r="BN88" s="633" t="n">
        <f aca="false">AB88*10^9-($AJ$70+$AN$70+$AR$70)*BS88-AZ88</f>
        <v>44038353869.2902</v>
      </c>
      <c r="BO88" s="633" t="n">
        <f aca="false">AC88*10^9-($AJ$72+$AN$72+$AR$72)*BS88-BA88</f>
        <v>34417944060.1638</v>
      </c>
      <c r="BP88" s="633" t="n">
        <f aca="false">AD88*10^9-($AJ$73+$AN$73+$AR$73)*BS88-BB88</f>
        <v>9560175014.42505</v>
      </c>
      <c r="BQ88" s="633" t="n">
        <f aca="false">AE88*10^9-($AJ$74+$AN$74+$AR$74)*BS88-BC88-BH88</f>
        <v>20988827237.7048</v>
      </c>
      <c r="BR88" s="634" t="n">
        <f aca="false">AF88*10^9-($AJ$75+$AN$75+$AR$75)*BS88-BD88-BI88</f>
        <v>6758175307.14573</v>
      </c>
      <c r="BS88" s="0" t="n">
        <v>13</v>
      </c>
      <c r="BU88" s="625" t="n">
        <v>2028</v>
      </c>
      <c r="BV88" s="628" t="n">
        <f aca="false">BM88/BM$70</f>
        <v>0.798412167202053</v>
      </c>
      <c r="BW88" s="628" t="n">
        <f aca="false">BN88/BN$70</f>
        <v>0.908853211320737</v>
      </c>
      <c r="BX88" s="628" t="n">
        <f aca="false">BO88/BO$70</f>
        <v>0.765271698052462</v>
      </c>
      <c r="BY88" s="628" t="n">
        <f aca="false">BP88/BP$70</f>
        <v>0.773369997438406</v>
      </c>
      <c r="BZ88" s="628" t="n">
        <f aca="false">BQ88/BQ$70</f>
        <v>0.747309023062017</v>
      </c>
      <c r="CA88" s="629" t="n">
        <f aca="false">BR88/BR$70</f>
        <v>0.7635369835852</v>
      </c>
    </row>
    <row r="89" customFormat="false" ht="15" hidden="false" customHeight="false" outlineLevel="0" collapsed="false">
      <c r="B89" s="625" t="n">
        <v>2029</v>
      </c>
      <c r="C89" s="615" t="n">
        <v>7529.3033</v>
      </c>
      <c r="D89" s="615" t="n">
        <v>5907.3074</v>
      </c>
      <c r="E89" s="615" t="n">
        <v>5058.164</v>
      </c>
      <c r="F89" s="615" t="n">
        <v>2606.007</v>
      </c>
      <c r="G89" s="615" t="n">
        <v>3064.5251</v>
      </c>
      <c r="H89" s="615" t="n">
        <v>1671.4276</v>
      </c>
      <c r="I89" s="586"/>
      <c r="J89" s="625" t="n">
        <v>2029</v>
      </c>
      <c r="K89" s="626" t="n">
        <f aca="false">1-C89/C88</f>
        <v>0.00166395455673596</v>
      </c>
      <c r="L89" s="626" t="n">
        <f aca="false">1-D89/D88</f>
        <v>0.00126982770155137</v>
      </c>
      <c r="M89" s="626" t="n">
        <f aca="false">1-E89/E88</f>
        <v>0.00253300679476232</v>
      </c>
      <c r="N89" s="626" t="n">
        <f aca="false">1-F89/F88</f>
        <v>0.001245986359111</v>
      </c>
      <c r="O89" s="626" t="n">
        <f aca="false">1-G89/G88</f>
        <v>0.00268834228536208</v>
      </c>
      <c r="P89" s="627" t="n">
        <f aca="false">1-H89/H88</f>
        <v>0.0012984578699089</v>
      </c>
      <c r="R89" s="625" t="n">
        <v>2029</v>
      </c>
      <c r="S89" s="0" t="n">
        <v>13500.397</v>
      </c>
      <c r="T89" s="0" t="n">
        <v>7438.8153</v>
      </c>
      <c r="U89" s="0" t="n">
        <v>7755.1983</v>
      </c>
      <c r="V89" s="0" t="n">
        <v>4526.1153</v>
      </c>
      <c r="W89" s="0" t="n">
        <v>7965.6548</v>
      </c>
      <c r="X89" s="0" t="n">
        <v>5065.2126</v>
      </c>
      <c r="Z89" s="625" t="n">
        <v>2029</v>
      </c>
      <c r="AA89" s="628" t="n">
        <f aca="false">S89*C89*10^(-6)</f>
        <v>101.64858368341</v>
      </c>
      <c r="AB89" s="628" t="n">
        <f aca="false">T89*D89*10^(-6)</f>
        <v>43.9433686689232</v>
      </c>
      <c r="AC89" s="628" t="n">
        <f aca="false">U89*E89*10^(-6)</f>
        <v>39.2270648539212</v>
      </c>
      <c r="AD89" s="628" t="n">
        <f aca="false">V89*F89*10^(-6)</f>
        <v>11.7950881546071</v>
      </c>
      <c r="AE89" s="628" t="n">
        <f aca="false">W89*G89*10^(-6)</f>
        <v>24.4109490725355</v>
      </c>
      <c r="AF89" s="629" t="n">
        <f aca="false">X89*H89*10^(-6)</f>
        <v>8.46613613950776</v>
      </c>
      <c r="AX89" s="625" t="n">
        <v>2029</v>
      </c>
      <c r="AY89" s="628" t="n">
        <f aca="false">AY88*(1-K89)</f>
        <v>0</v>
      </c>
      <c r="AZ89" s="628" t="n">
        <f aca="false">AZ88*(1-L89)</f>
        <v>0</v>
      </c>
      <c r="BA89" s="628" t="n">
        <f aca="false">BA88*(1-M89)</f>
        <v>3146467638.95802</v>
      </c>
      <c r="BB89" s="628" t="n">
        <f aca="false">BB88*(1-N89)</f>
        <v>1604492439.67758</v>
      </c>
      <c r="BC89" s="628" t="n">
        <f aca="false">BC88*(1-O89)</f>
        <v>1960995663.80861</v>
      </c>
      <c r="BD89" s="629" t="n">
        <f aca="false">BD88*(1-P89)</f>
        <v>1202690257.91776</v>
      </c>
      <c r="BH89" s="622" t="n">
        <f aca="false">BJ89*$BH$67*$BH$66*(AE89*(10^6)/G89)+BH88</f>
        <v>369925326.46896</v>
      </c>
      <c r="BI89" s="622" t="n">
        <f aca="false">BJ89*$BI$67*$BI$66*(AF89*(10^6)/H89)+BI88</f>
        <v>88183581.23232</v>
      </c>
      <c r="BL89" s="625" t="n">
        <v>2029</v>
      </c>
      <c r="BM89" s="633" t="n">
        <f aca="false">AA89*10^9-($AJ$69+$AN$69+$AR$69)*BS89-AY89</f>
        <v>101211710536.91</v>
      </c>
      <c r="BN89" s="633" t="n">
        <f aca="false">AB89*10^9-($AJ$70+$AN$70+$AR$70)*BS89-AZ89</f>
        <v>43779143905.4232</v>
      </c>
      <c r="BO89" s="633" t="n">
        <f aca="false">AC89*10^9-($AJ$72+$AN$72+$AR$72)*BS89-BA89</f>
        <v>33938473319.1632</v>
      </c>
      <c r="BP89" s="633" t="n">
        <f aca="false">AD89*10^9-($AJ$73+$AN$73+$AR$73)*BS89-BB89</f>
        <v>9476554416.32952</v>
      </c>
      <c r="BQ89" s="633" t="n">
        <f aca="false">AE89*10^9-($AJ$74+$AN$74+$AR$74)*BS89-BC89-BH89</f>
        <v>20651945485.0579</v>
      </c>
      <c r="BR89" s="634" t="n">
        <f aca="false">AF89*10^9-($AJ$75+$AN$75+$AR$75)*BS89-BD89-BI89</f>
        <v>6699234767.95768</v>
      </c>
      <c r="BS89" s="0" t="n">
        <v>14</v>
      </c>
      <c r="BU89" s="625" t="n">
        <v>2029</v>
      </c>
      <c r="BV89" s="628" t="n">
        <f aca="false">BM89/BM$70</f>
        <v>0.793122324303159</v>
      </c>
      <c r="BW89" s="628" t="n">
        <f aca="false">BN89/BN$70</f>
        <v>0.903503696923218</v>
      </c>
      <c r="BX89" s="628" t="n">
        <f aca="false">BO89/BO$70</f>
        <v>0.754610823379336</v>
      </c>
      <c r="BY89" s="628" t="n">
        <f aca="false">BP89/BP$70</f>
        <v>0.766605512307395</v>
      </c>
      <c r="BZ89" s="628" t="n">
        <f aca="false">BQ89/BQ$70</f>
        <v>0.735314318898378</v>
      </c>
      <c r="CA89" s="629" t="n">
        <f aca="false">BR89/BR$70</f>
        <v>0.756877895968022</v>
      </c>
    </row>
    <row r="90" customFormat="false" ht="15" hidden="false" customHeight="false" outlineLevel="0" collapsed="false">
      <c r="B90" s="625" t="n">
        <v>2030</v>
      </c>
      <c r="C90" s="615" t="n">
        <v>7516.7221</v>
      </c>
      <c r="D90" s="615" t="n">
        <v>5899.8277</v>
      </c>
      <c r="E90" s="615" t="n">
        <v>5045.3533</v>
      </c>
      <c r="F90" s="615" t="n">
        <v>2602.7661</v>
      </c>
      <c r="G90" s="615" t="n">
        <v>3056.2835</v>
      </c>
      <c r="H90" s="615" t="n">
        <v>1669.2754</v>
      </c>
      <c r="I90" s="586"/>
      <c r="J90" s="625" t="n">
        <v>2030</v>
      </c>
      <c r="K90" s="626" t="n">
        <f aca="false">1-C90/C89</f>
        <v>0.00167096469602968</v>
      </c>
      <c r="L90" s="626" t="n">
        <f aca="false">1-D90/D89</f>
        <v>0.00126617754816682</v>
      </c>
      <c r="M90" s="626" t="n">
        <f aca="false">1-E90/E89</f>
        <v>0.00253267786493283</v>
      </c>
      <c r="N90" s="626" t="n">
        <f aca="false">1-F90/F89</f>
        <v>0.00124362674390366</v>
      </c>
      <c r="O90" s="626" t="n">
        <f aca="false">1-G90/G89</f>
        <v>0.00268935633778944</v>
      </c>
      <c r="P90" s="627" t="n">
        <f aca="false">1-H90/H89</f>
        <v>0.00128764177401397</v>
      </c>
      <c r="R90" s="625" t="n">
        <v>2030</v>
      </c>
      <c r="S90" s="0" t="n">
        <v>13433.514</v>
      </c>
      <c r="T90" s="0" t="n">
        <v>7406.3722</v>
      </c>
      <c r="U90" s="0" t="n">
        <v>7709.0415</v>
      </c>
      <c r="V90" s="0" t="n">
        <v>4518.1959</v>
      </c>
      <c r="W90" s="0" t="n">
        <v>7908.5988</v>
      </c>
      <c r="X90" s="0" t="n">
        <v>5055.91</v>
      </c>
      <c r="Z90" s="625" t="n">
        <v>2030</v>
      </c>
      <c r="AA90" s="628" t="n">
        <f aca="false">S90*C90*10^(-6)</f>
        <v>100.975991564459</v>
      </c>
      <c r="AB90" s="628" t="n">
        <f aca="false">T90*D90*10^(-6)</f>
        <v>43.6963198620699</v>
      </c>
      <c r="AC90" s="628" t="n">
        <f aca="false">U90*E90*10^(-6)</f>
        <v>38.8948379718619</v>
      </c>
      <c r="AD90" s="628" t="n">
        <f aca="false">V90*F90*10^(-6)</f>
        <v>11.759807121679</v>
      </c>
      <c r="AE90" s="628" t="n">
        <f aca="false">W90*G90*10^(-6)</f>
        <v>24.1709200205598</v>
      </c>
      <c r="AF90" s="629" t="n">
        <f aca="false">X90*H90*10^(-6)</f>
        <v>8.439706187614</v>
      </c>
      <c r="AX90" s="625" t="n">
        <v>2030</v>
      </c>
      <c r="AY90" s="628" t="n">
        <f aca="false">AY89*(1-K90)</f>
        <v>0</v>
      </c>
      <c r="AZ90" s="628" t="n">
        <f aca="false">AZ89*(1-L90)</f>
        <v>0</v>
      </c>
      <c r="BA90" s="628" t="n">
        <f aca="false">BA89*(1-M90)</f>
        <v>3138498650.01611</v>
      </c>
      <c r="BB90" s="628" t="n">
        <f aca="false">BB89*(1-N90)</f>
        <v>1602497049.96921</v>
      </c>
      <c r="BC90" s="628" t="n">
        <f aca="false">BC89*(1-O90)</f>
        <v>1955721847.69177</v>
      </c>
      <c r="BD90" s="629" t="n">
        <f aca="false">BD89*(1-P90)</f>
        <v>1201141623.70046</v>
      </c>
      <c r="BH90" s="622" t="n">
        <f aca="false">BJ90*$BH$67*$BH$66*(AE90*(10^6)/G90)+BH89</f>
        <v>369925326.46896</v>
      </c>
      <c r="BI90" s="622" t="n">
        <f aca="false">BJ90*$BI$67*$BI$66*(AF90*(10^6)/H90)+BI89</f>
        <v>88183581.23232</v>
      </c>
      <c r="BL90" s="625" t="n">
        <v>2030</v>
      </c>
      <c r="BM90" s="633" t="n">
        <f aca="false">AA90*10^9-($AJ$69+$AN$69+$AR$69)*BS90-AY90</f>
        <v>100507913193.209</v>
      </c>
      <c r="BN90" s="633" t="n">
        <f aca="false">AB90*10^9-($AJ$70+$AN$70+$AR$70)*BS90-AZ90</f>
        <v>43520364758.3199</v>
      </c>
      <c r="BO90" s="633" t="n">
        <f aca="false">AC90*10^9-($AJ$72+$AN$72+$AR$72)*BS90-BA90</f>
        <v>33461206576.3458</v>
      </c>
      <c r="BP90" s="633" t="n">
        <f aca="false">AD90*10^9-($AJ$73+$AN$73+$AR$73)*BS90-BB90</f>
        <v>9392265823.20978</v>
      </c>
      <c r="BQ90" s="633" t="n">
        <f aca="false">AE90*10^9-($AJ$74+$AN$74+$AR$74)*BS90-BC90-BH90</f>
        <v>20315184349.3991</v>
      </c>
      <c r="BR90" s="634" t="n">
        <f aca="false">AF90*10^9-($AJ$75+$AN$75+$AR$75)*BS90-BD90-BI90</f>
        <v>6640351483.68121</v>
      </c>
      <c r="BS90" s="0" t="n">
        <v>15</v>
      </c>
      <c r="BU90" s="625" t="n">
        <v>2030</v>
      </c>
      <c r="BV90" s="628" t="n">
        <f aca="false">BM90/BM$70</f>
        <v>0.787607178060563</v>
      </c>
      <c r="BW90" s="628" t="n">
        <f aca="false">BN90/BN$70</f>
        <v>0.898163073620954</v>
      </c>
      <c r="BX90" s="628" t="n">
        <f aca="false">BO90/BO$70</f>
        <v>0.743998953882967</v>
      </c>
      <c r="BY90" s="628" t="n">
        <f aca="false">BP90/BP$70</f>
        <v>0.75978698974408</v>
      </c>
      <c r="BZ90" s="628" t="n">
        <f aca="false">BQ90/BQ$70</f>
        <v>0.723323909313112</v>
      </c>
      <c r="CA90" s="629" t="n">
        <f aca="false">BR90/BR$70</f>
        <v>0.75022527699667</v>
      </c>
    </row>
    <row r="91" customFormat="false" ht="15" hidden="false" customHeight="false" outlineLevel="0" collapsed="false">
      <c r="B91" s="625" t="n">
        <v>2031</v>
      </c>
      <c r="C91" s="615" t="n">
        <v>7504.1379</v>
      </c>
      <c r="D91" s="615" t="n">
        <v>5892.341</v>
      </c>
      <c r="E91" s="615" t="n">
        <v>5032.6148</v>
      </c>
      <c r="F91" s="615" t="n">
        <v>2599.5228</v>
      </c>
      <c r="G91" s="615" t="n">
        <v>3048.0671</v>
      </c>
      <c r="H91" s="615" t="n">
        <v>1667.1223</v>
      </c>
      <c r="I91" s="586"/>
      <c r="J91" s="625" t="n">
        <v>2031</v>
      </c>
      <c r="K91" s="626" t="n">
        <f aca="false">1-C91/C90</f>
        <v>0.00167416060253178</v>
      </c>
      <c r="L91" s="626" t="n">
        <f aca="false">1-D91/D90</f>
        <v>0.00126896926159381</v>
      </c>
      <c r="M91" s="626" t="n">
        <f aca="false">1-E91/E90</f>
        <v>0.00252479841203579</v>
      </c>
      <c r="N91" s="626" t="n">
        <f aca="false">1-F91/F90</f>
        <v>0.00124609737309844</v>
      </c>
      <c r="O91" s="626" t="n">
        <f aca="false">1-G91/G90</f>
        <v>0.0026883631704977</v>
      </c>
      <c r="P91" s="627" t="n">
        <f aca="false">1-H91/H90</f>
        <v>0.00128984108913366</v>
      </c>
      <c r="R91" s="625" t="n">
        <v>2031</v>
      </c>
      <c r="S91" s="0" t="n">
        <v>13372.079</v>
      </c>
      <c r="T91" s="0" t="n">
        <v>7373.9567</v>
      </c>
      <c r="U91" s="0" t="n">
        <v>7663.3429</v>
      </c>
      <c r="V91" s="0" t="n">
        <v>4510.1385</v>
      </c>
      <c r="W91" s="0" t="n">
        <v>7856.0087</v>
      </c>
      <c r="X91" s="0" t="n">
        <v>5046.5505</v>
      </c>
      <c r="Z91" s="625" t="n">
        <v>2031</v>
      </c>
      <c r="AA91" s="628" t="n">
        <f aca="false">S91*C91*10^(-6)</f>
        <v>100.345924825694</v>
      </c>
      <c r="AB91" s="628" t="n">
        <f aca="false">T91*D91*10^(-6)</f>
        <v>43.4498673956347</v>
      </c>
      <c r="AC91" s="628" t="n">
        <f aca="false">U91*E91*10^(-6)</f>
        <v>38.5666528960149</v>
      </c>
      <c r="AD91" s="628" t="n">
        <f aca="false">V91*F91*10^(-6)</f>
        <v>11.7242078619078</v>
      </c>
      <c r="AE91" s="628" t="n">
        <f aca="false">W91*G91*10^(-6)</f>
        <v>23.9456416557838</v>
      </c>
      <c r="AF91" s="629" t="n">
        <f aca="false">X91*H91*10^(-6)</f>
        <v>8.41321687662615</v>
      </c>
      <c r="AX91" s="625" t="n">
        <v>2031</v>
      </c>
      <c r="AY91" s="628" t="n">
        <f aca="false">AY90*(1-K91)</f>
        <v>0</v>
      </c>
      <c r="AZ91" s="628" t="n">
        <f aca="false">AZ90*(1-L91)</f>
        <v>0</v>
      </c>
      <c r="BA91" s="628" t="n">
        <f aca="false">BA90*(1-M91)</f>
        <v>3130574573.60837</v>
      </c>
      <c r="BB91" s="628" t="n">
        <f aca="false">BB90*(1-N91)</f>
        <v>1600500182.60484</v>
      </c>
      <c r="BC91" s="628" t="n">
        <f aca="false">BC90*(1-O91)</f>
        <v>1950464157.1047</v>
      </c>
      <c r="BD91" s="629" t="n">
        <f aca="false">BD90*(1-P91)</f>
        <v>1199592341.88035</v>
      </c>
      <c r="BH91" s="622" t="n">
        <f aca="false">BJ91*$BH$67*$BH$66*(AE91*(10^6)/G91)+BH90</f>
        <v>369925326.46896</v>
      </c>
      <c r="BI91" s="622" t="n">
        <f aca="false">BJ91*$BI$67*$BI$66*(AF91*(10^6)/H91)+BI90</f>
        <v>88183581.23232</v>
      </c>
      <c r="BL91" s="625" t="n">
        <v>2031</v>
      </c>
      <c r="BM91" s="633" t="n">
        <f aca="false">AA91*10^9-($AJ$69+$AN$69+$AR$69)*BS91-AY91</f>
        <v>99846641229.6941</v>
      </c>
      <c r="BN91" s="633" t="n">
        <f aca="false">AB91*10^9-($AJ$70+$AN$70+$AR$70)*BS91-AZ91</f>
        <v>43262181951.6347</v>
      </c>
      <c r="BO91" s="633" t="n">
        <f aca="false">AC91*10^9-($AJ$72+$AN$72+$AR$72)*BS91-BA91</f>
        <v>32987936727.2066</v>
      </c>
      <c r="BP91" s="633" t="n">
        <f aca="false">AD91*10^9-($AJ$73+$AN$73+$AR$73)*BS91-BB91</f>
        <v>9307660480.90296</v>
      </c>
      <c r="BQ91" s="633" t="n">
        <f aca="false">AE91*10^9-($AJ$74+$AN$74+$AR$74)*BS91-BC91-BH91</f>
        <v>19993157775.4101</v>
      </c>
      <c r="BR91" s="634" t="n">
        <f aca="false">AF91*10^9-($AJ$75+$AN$75+$AR$75)*BS91-BD91-BI91</f>
        <v>6581409487.91348</v>
      </c>
      <c r="BS91" s="0" t="n">
        <v>16</v>
      </c>
      <c r="BU91" s="625" t="n">
        <v>2031</v>
      </c>
      <c r="BV91" s="628" t="n">
        <f aca="false">BM91/BM$70</f>
        <v>0.782425272192976</v>
      </c>
      <c r="BW91" s="628" t="n">
        <f aca="false">BN91/BN$70</f>
        <v>0.892834757452277</v>
      </c>
      <c r="BX91" s="628" t="n">
        <f aca="false">BO91/BO$70</f>
        <v>0.73347595400666</v>
      </c>
      <c r="BY91" s="628" t="n">
        <f aca="false">BP91/BP$70</f>
        <v>0.752942843767214</v>
      </c>
      <c r="BZ91" s="628" t="n">
        <f aca="false">BQ91/BQ$70</f>
        <v>0.711858125080281</v>
      </c>
      <c r="CA91" s="629" t="n">
        <f aca="false">BR91/BR$70</f>
        <v>0.743566024815479</v>
      </c>
    </row>
    <row r="92" customFormat="false" ht="15" hidden="false" customHeight="false" outlineLevel="0" collapsed="false">
      <c r="B92" s="625" t="n">
        <v>2032</v>
      </c>
      <c r="C92" s="615" t="n">
        <v>7491.555</v>
      </c>
      <c r="D92" s="615" t="n">
        <v>5884.9999</v>
      </c>
      <c r="E92" s="615" t="n">
        <v>5019.8589</v>
      </c>
      <c r="F92" s="615" t="n">
        <v>2596.2692</v>
      </c>
      <c r="G92" s="615" t="n">
        <v>3039.8206</v>
      </c>
      <c r="H92" s="615" t="n">
        <v>1664.9633</v>
      </c>
      <c r="I92" s="586"/>
      <c r="J92" s="625" t="n">
        <v>2032</v>
      </c>
      <c r="K92" s="626" t="n">
        <f aca="false">1-C92/C91</f>
        <v>0.0016767948787294</v>
      </c>
      <c r="L92" s="626" t="n">
        <f aca="false">1-D92/D91</f>
        <v>0.00124587154748856</v>
      </c>
      <c r="M92" s="626" t="n">
        <f aca="false">1-E92/E91</f>
        <v>0.00253464660160363</v>
      </c>
      <c r="N92" s="626" t="n">
        <f aca="false">1-F92/F91</f>
        <v>0.00125161433475407</v>
      </c>
      <c r="O92" s="626" t="n">
        <f aca="false">1-G92/G91</f>
        <v>0.00270548505969581</v>
      </c>
      <c r="P92" s="627" t="n">
        <f aca="false">1-H92/H91</f>
        <v>0.00129504596033547</v>
      </c>
      <c r="R92" s="625" t="n">
        <v>2032</v>
      </c>
      <c r="S92" s="0" t="n">
        <v>13302.671</v>
      </c>
      <c r="T92" s="0" t="n">
        <v>7342.1246</v>
      </c>
      <c r="U92" s="0" t="n">
        <v>7618.1599</v>
      </c>
      <c r="V92" s="0" t="n">
        <v>4502.0445</v>
      </c>
      <c r="W92" s="0" t="n">
        <v>7802.804</v>
      </c>
      <c r="X92" s="0" t="n">
        <v>5037.2584</v>
      </c>
      <c r="Z92" s="625" t="n">
        <v>2032</v>
      </c>
      <c r="AA92" s="628" t="n">
        <f aca="false">S92*C92*10^(-6)</f>
        <v>99.657691443405</v>
      </c>
      <c r="AB92" s="628" t="n">
        <f aca="false">T92*D92*10^(-6)</f>
        <v>43.2084025367875</v>
      </c>
      <c r="AC92" s="628" t="n">
        <f aca="false">U92*E92*10^(-6)</f>
        <v>38.2420877756381</v>
      </c>
      <c r="AD92" s="628" t="n">
        <f aca="false">V92*F92*10^(-6)</f>
        <v>11.6885194723794</v>
      </c>
      <c r="AE92" s="628" t="n">
        <f aca="false">W92*G92*10^(-6)</f>
        <v>23.7191243369624</v>
      </c>
      <c r="AF92" s="629" t="n">
        <f aca="false">X92*H92*10^(-6)</f>
        <v>8.38685036861672</v>
      </c>
      <c r="AX92" s="625" t="n">
        <v>2032</v>
      </c>
      <c r="AY92" s="628" t="n">
        <f aca="false">AY91*(1-K92)</f>
        <v>0</v>
      </c>
      <c r="AZ92" s="628" t="n">
        <f aca="false">AZ91*(1-L92)</f>
        <v>0</v>
      </c>
      <c r="BA92" s="628" t="n">
        <f aca="false">BA91*(1-M92)</f>
        <v>3122639673.40431</v>
      </c>
      <c r="BB92" s="628" t="n">
        <f aca="false">BB91*(1-N92)</f>
        <v>1598496973.63352</v>
      </c>
      <c r="BC92" s="628" t="n">
        <f aca="false">BC91*(1-O92)</f>
        <v>1945187205.46818</v>
      </c>
      <c r="BD92" s="629" t="n">
        <f aca="false">BD91*(1-P92)</f>
        <v>1198038814.66394</v>
      </c>
      <c r="BH92" s="622" t="n">
        <f aca="false">BJ92*$BH$67*$BH$66*(AE92*(10^6)/G92)+BH91</f>
        <v>369925326.46896</v>
      </c>
      <c r="BI92" s="622" t="n">
        <f aca="false">BJ92*$BI$67*$BI$66*(AF92*(10^6)/H92)+BI91</f>
        <v>88183581.23232</v>
      </c>
      <c r="BL92" s="625" t="n">
        <v>2032</v>
      </c>
      <c r="BM92" s="633" t="n">
        <f aca="false">AA92*10^9-($AJ$69+$AN$69+$AR$69)*BS92-AY92</f>
        <v>99127202622.655</v>
      </c>
      <c r="BN92" s="633" t="n">
        <f aca="false">AB92*10^9-($AJ$70+$AN$70+$AR$70)*BS92-AZ92</f>
        <v>43008986752.5375</v>
      </c>
      <c r="BO92" s="633" t="n">
        <f aca="false">AC92*10^9-($AJ$72+$AN$72+$AR$72)*BS92-BA92</f>
        <v>32518297657.3338</v>
      </c>
      <c r="BP92" s="633" t="n">
        <f aca="false">AD92*10^9-($AJ$73+$AN$73+$AR$73)*BS92-BB92</f>
        <v>9222972350.44588</v>
      </c>
      <c r="BQ92" s="633" t="n">
        <f aca="false">AE92*10^9-($AJ$74+$AN$74+$AR$74)*BS92-BC92-BH92</f>
        <v>19669911508.4253</v>
      </c>
      <c r="BR92" s="634" t="n">
        <f aca="false">AF92*10^9-($AJ$75+$AN$75+$AR$75)*BS92-BD92-BI92</f>
        <v>6522594540.52045</v>
      </c>
      <c r="BS92" s="0" t="n">
        <v>17</v>
      </c>
      <c r="BU92" s="625" t="n">
        <v>2032</v>
      </c>
      <c r="BV92" s="628" t="n">
        <f aca="false">BM92/BM$70</f>
        <v>0.776787556782562</v>
      </c>
      <c r="BW92" s="628" t="n">
        <f aca="false">BN92/BN$70</f>
        <v>0.887609374358407</v>
      </c>
      <c r="BX92" s="628" t="n">
        <f aca="false">BO92/BO$70</f>
        <v>0.72303368331655</v>
      </c>
      <c r="BY92" s="628" t="n">
        <f aca="false">BP92/BP$70</f>
        <v>0.746092000646055</v>
      </c>
      <c r="BZ92" s="628" t="n">
        <f aca="false">BQ92/BQ$70</f>
        <v>0.700348913572029</v>
      </c>
      <c r="CA92" s="629" t="n">
        <f aca="false">BR92/BR$70</f>
        <v>0.736921126528405</v>
      </c>
    </row>
    <row r="93" customFormat="false" ht="15" hidden="false" customHeight="false" outlineLevel="0" collapsed="false">
      <c r="B93" s="625" t="n">
        <v>2033</v>
      </c>
      <c r="C93" s="615" t="n">
        <v>7478.3964</v>
      </c>
      <c r="D93" s="615" t="n">
        <v>5877.7971</v>
      </c>
      <c r="E93" s="615" t="n">
        <v>5007.3414</v>
      </c>
      <c r="F93" s="615" t="n">
        <v>2593.0746</v>
      </c>
      <c r="G93" s="615" t="n">
        <v>3031.7585</v>
      </c>
      <c r="H93" s="615" t="n">
        <v>1662.8434</v>
      </c>
      <c r="I93" s="586"/>
      <c r="J93" s="625" t="n">
        <v>2033</v>
      </c>
      <c r="K93" s="626" t="n">
        <f aca="false">1-C93/C92</f>
        <v>0.00175645777145073</v>
      </c>
      <c r="L93" s="626" t="n">
        <f aca="false">1-D93/D92</f>
        <v>0.00122392525444226</v>
      </c>
      <c r="M93" s="626" t="n">
        <f aca="false">1-E93/E92</f>
        <v>0.00249359598533738</v>
      </c>
      <c r="N93" s="626" t="n">
        <f aca="false">1-F93/F92</f>
        <v>0.00123045792015719</v>
      </c>
      <c r="O93" s="626" t="n">
        <f aca="false">1-G93/G92</f>
        <v>0.00265216309146665</v>
      </c>
      <c r="P93" s="627" t="n">
        <f aca="false">1-H93/H92</f>
        <v>0.00127324127805095</v>
      </c>
      <c r="R93" s="625" t="n">
        <v>2033</v>
      </c>
      <c r="S93" s="0" t="n">
        <v>13247.416</v>
      </c>
      <c r="T93" s="0" t="n">
        <v>7311.1312</v>
      </c>
      <c r="U93" s="0" t="n">
        <v>7574.5308</v>
      </c>
      <c r="V93" s="0" t="n">
        <v>4493.721</v>
      </c>
      <c r="W93" s="0" t="n">
        <v>7749.5635</v>
      </c>
      <c r="X93" s="0" t="n">
        <v>5027.8155</v>
      </c>
      <c r="Z93" s="625" t="n">
        <v>2033</v>
      </c>
      <c r="AA93" s="628" t="n">
        <f aca="false">S93*C93*10^(-6)</f>
        <v>99.0694281237024</v>
      </c>
      <c r="AB93" s="628" t="n">
        <f aca="false">T93*D93*10^(-6)</f>
        <v>42.9733457650795</v>
      </c>
      <c r="AC93" s="628" t="n">
        <f aca="false">U93*E93*10^(-6)</f>
        <v>37.9282616604151</v>
      </c>
      <c r="AD93" s="628" t="n">
        <f aca="false">V93*F93*10^(-6)</f>
        <v>11.6525537845866</v>
      </c>
      <c r="AE93" s="628" t="n">
        <f aca="false">W93*G93*10^(-6)</f>
        <v>23.4948050124147</v>
      </c>
      <c r="AF93" s="629" t="n">
        <f aca="false">X93*H93*10^(-6)</f>
        <v>8.3604698205927</v>
      </c>
      <c r="AX93" s="625" t="n">
        <v>2033</v>
      </c>
      <c r="AY93" s="628" t="n">
        <f aca="false">AY92*(1-K93)</f>
        <v>0</v>
      </c>
      <c r="AZ93" s="628" t="n">
        <f aca="false">AZ92*(1-L93)</f>
        <v>0</v>
      </c>
      <c r="BA93" s="628" t="n">
        <f aca="false">BA92*(1-M93)</f>
        <v>3114853071.65105</v>
      </c>
      <c r="BB93" s="628" t="n">
        <f aca="false">BB92*(1-N93)</f>
        <v>1596530090.37196</v>
      </c>
      <c r="BC93" s="628" t="n">
        <f aca="false">BC92*(1-O93)</f>
        <v>1940028251.75584</v>
      </c>
      <c r="BD93" s="629" t="n">
        <f aca="false">BD92*(1-P93)</f>
        <v>1196513422.19241</v>
      </c>
      <c r="BH93" s="622" t="n">
        <f aca="false">BJ93*$BH$67*$BH$66*(AE93*(10^6)/G93)+BH92</f>
        <v>369925326.46896</v>
      </c>
      <c r="BI93" s="622" t="n">
        <f aca="false">BJ93*$BI$67*$BI$66*(AF93*(10^6)/H93)+BI92</f>
        <v>88183581.23232</v>
      </c>
      <c r="BL93" s="625" t="n">
        <v>2033</v>
      </c>
      <c r="BM93" s="633" t="n">
        <f aca="false">AA93*10^9-($AJ$69+$AN$69+$AR$69)*BS93-AY93</f>
        <v>98507734078.2024</v>
      </c>
      <c r="BN93" s="633" t="n">
        <f aca="false">AB93*10^9-($AJ$70+$AN$70+$AR$70)*BS93-AZ93</f>
        <v>42762199640.5795</v>
      </c>
      <c r="BO93" s="633" t="n">
        <f aca="false">AC93*10^9-($AJ$72+$AN$72+$AR$72)*BS93-BA93</f>
        <v>32059249294.1641</v>
      </c>
      <c r="BP93" s="633" t="n">
        <f aca="false">AD93*10^9-($AJ$73+$AN$73+$AR$73)*BS93-BB93</f>
        <v>9137970596.01463</v>
      </c>
      <c r="BQ93" s="633" t="n">
        <f aca="false">AE93*10^9-($AJ$74+$AN$74+$AR$74)*BS93-BC93-BH93</f>
        <v>19348745237.7899</v>
      </c>
      <c r="BR93" s="634" t="n">
        <f aca="false">AF93*10^9-($AJ$75+$AN$75+$AR$75)*BS93-BD93-BI93</f>
        <v>6463737418.36797</v>
      </c>
      <c r="BS93" s="0" t="n">
        <v>18</v>
      </c>
      <c r="BU93" s="625" t="n">
        <v>2033</v>
      </c>
      <c r="BV93" s="628" t="n">
        <f aca="false">BM93/BM$70</f>
        <v>0.771933233807458</v>
      </c>
      <c r="BW93" s="628" t="n">
        <f aca="false">BN93/BN$70</f>
        <v>0.882516239862932</v>
      </c>
      <c r="BX93" s="628" t="n">
        <f aca="false">BO93/BO$70</f>
        <v>0.712826893516525</v>
      </c>
      <c r="BY93" s="628" t="n">
        <f aca="false">BP93/BP$70</f>
        <v>0.739215786925327</v>
      </c>
      <c r="BZ93" s="628" t="n">
        <f aca="false">BQ93/BQ$70</f>
        <v>0.688913760515083</v>
      </c>
      <c r="CA93" s="629" t="n">
        <f aca="false">BR93/BR$70</f>
        <v>0.730271463347384</v>
      </c>
    </row>
    <row r="94" customFormat="false" ht="15" hidden="false" customHeight="false" outlineLevel="0" collapsed="false">
      <c r="B94" s="625" t="n">
        <v>2034</v>
      </c>
      <c r="C94" s="615" t="n">
        <v>7464.4755</v>
      </c>
      <c r="D94" s="615" t="n">
        <v>5870.6937</v>
      </c>
      <c r="E94" s="615" t="n">
        <v>4995.3675</v>
      </c>
      <c r="F94" s="615" t="n">
        <v>2589.9264</v>
      </c>
      <c r="G94" s="615" t="n">
        <v>3023.802</v>
      </c>
      <c r="H94" s="615" t="n">
        <v>1660.7742</v>
      </c>
      <c r="I94" s="586"/>
      <c r="J94" s="625" t="n">
        <v>2034</v>
      </c>
      <c r="K94" s="626" t="n">
        <f aca="false">1-C94/C93</f>
        <v>0.00186148196156066</v>
      </c>
      <c r="L94" s="626" t="n">
        <f aca="false">1-D94/D93</f>
        <v>0.00120851398562227</v>
      </c>
      <c r="M94" s="626" t="n">
        <f aca="false">1-E94/E93</f>
        <v>0.00239126894762953</v>
      </c>
      <c r="N94" s="626" t="n">
        <f aca="false">1-F94/F93</f>
        <v>0.00121407999600165</v>
      </c>
      <c r="O94" s="626" t="n">
        <f aca="false">1-G94/G93</f>
        <v>0.00262438449500502</v>
      </c>
      <c r="P94" s="627" t="n">
        <f aca="false">1-H94/H93</f>
        <v>0.00124437454543214</v>
      </c>
      <c r="R94" s="625" t="n">
        <v>2034</v>
      </c>
      <c r="S94" s="0" t="n">
        <v>13199.565</v>
      </c>
      <c r="T94" s="0" t="n">
        <v>7281.148</v>
      </c>
      <c r="U94" s="0" t="n">
        <v>7534.1399</v>
      </c>
      <c r="V94" s="0" t="n">
        <v>4485.4871</v>
      </c>
      <c r="W94" s="0" t="n">
        <v>7695.0233</v>
      </c>
      <c r="X94" s="0" t="n">
        <v>5018.6557</v>
      </c>
      <c r="Z94" s="625" t="n">
        <v>2034</v>
      </c>
      <c r="AA94" s="628" t="n">
        <f aca="false">S94*C94*10^(-6)</f>
        <v>98.5278295531575</v>
      </c>
      <c r="AB94" s="628" t="n">
        <f aca="false">T94*D94*10^(-6)</f>
        <v>42.7453896923676</v>
      </c>
      <c r="AC94" s="628" t="n">
        <f aca="false">U94*E94*10^(-6)</f>
        <v>37.6357975969133</v>
      </c>
      <c r="AD94" s="628" t="n">
        <f aca="false">V94*F94*10^(-6)</f>
        <v>11.6170814571494</v>
      </c>
      <c r="AE94" s="628" t="n">
        <f aca="false">W94*G94*10^(-6)</f>
        <v>23.2682268445866</v>
      </c>
      <c r="AF94" s="629" t="n">
        <f aca="false">X94*H94*10^(-6)</f>
        <v>8.33485390524294</v>
      </c>
      <c r="AX94" s="625" t="n">
        <v>2034</v>
      </c>
      <c r="AY94" s="628" t="n">
        <f aca="false">AY93*(1-K94)</f>
        <v>0</v>
      </c>
      <c r="AZ94" s="628" t="n">
        <f aca="false">AZ93*(1-L94)</f>
        <v>0</v>
      </c>
      <c r="BA94" s="628" t="n">
        <f aca="false">BA93*(1-M94)</f>
        <v>3107404620.22438</v>
      </c>
      <c r="BB94" s="628" t="n">
        <f aca="false">BB93*(1-N94)</f>
        <v>1594591775.12623</v>
      </c>
      <c r="BC94" s="628" t="n">
        <f aca="false">BC93*(1-O94)</f>
        <v>1934936871.69206</v>
      </c>
      <c r="BD94" s="629" t="n">
        <f aca="false">BD93*(1-P94)</f>
        <v>1195024511.34656</v>
      </c>
      <c r="BH94" s="622" t="n">
        <f aca="false">BJ94*$BH$67*$BH$66*(AE94*(10^6)/G94)+BH93</f>
        <v>369925326.46896</v>
      </c>
      <c r="BI94" s="622" t="n">
        <f aca="false">BJ94*$BI$67*$BI$66*(AF94*(10^6)/H94)+BI93</f>
        <v>88183581.23232</v>
      </c>
      <c r="BL94" s="625" t="n">
        <v>2034</v>
      </c>
      <c r="BM94" s="633" t="n">
        <f aca="false">AA94*10^9-($AJ$69+$AN$69+$AR$69)*BS94-AY94</f>
        <v>97934930282.9075</v>
      </c>
      <c r="BN94" s="633" t="n">
        <f aca="false">AB94*10^9-($AJ$70+$AN$70+$AR$70)*BS94-AZ94</f>
        <v>42522513227.6176</v>
      </c>
      <c r="BO94" s="633" t="n">
        <f aca="false">AC94*10^9-($AJ$72+$AN$72+$AR$72)*BS94-BA94</f>
        <v>31621224832.3889</v>
      </c>
      <c r="BP94" s="633" t="n">
        <f aca="false">AD94*10^9-($AJ$73+$AN$73+$AR$73)*BS94-BB94</f>
        <v>9053433633.92321</v>
      </c>
      <c r="BQ94" s="633" t="n">
        <f aca="false">AE94*10^9-($AJ$74+$AN$74+$AR$74)*BS94-BC94-BH94</f>
        <v>19025252550.2256</v>
      </c>
      <c r="BR94" s="634" t="n">
        <f aca="false">AF94*10^9-($AJ$75+$AN$75+$AR$75)*BS94-BD94-BI94</f>
        <v>6405608447.26406</v>
      </c>
      <c r="BS94" s="0" t="n">
        <v>19</v>
      </c>
      <c r="BU94" s="625" t="n">
        <v>2034</v>
      </c>
      <c r="BV94" s="628" t="n">
        <f aca="false">BM94/BM$70</f>
        <v>0.767444588421623</v>
      </c>
      <c r="BW94" s="628" t="n">
        <f aca="false">BN94/BN$70</f>
        <v>0.877569647926799</v>
      </c>
      <c r="BX94" s="628" t="n">
        <f aca="false">BO94/BO$70</f>
        <v>0.703087563268755</v>
      </c>
      <c r="BY94" s="628" t="n">
        <f aca="false">BP94/BP$70</f>
        <v>0.732377172563409</v>
      </c>
      <c r="BZ94" s="628" t="n">
        <f aca="false">BQ94/BQ$70</f>
        <v>0.677395775180622</v>
      </c>
      <c r="CA94" s="629" t="n">
        <f aca="false">BR94/BR$70</f>
        <v>0.723704066492694</v>
      </c>
    </row>
    <row r="95" customFormat="false" ht="15" hidden="false" customHeight="false" outlineLevel="0" collapsed="false">
      <c r="B95" s="641" t="n">
        <v>2035</v>
      </c>
      <c r="C95" s="615" t="n">
        <v>7450.606</v>
      </c>
      <c r="D95" s="615" t="n">
        <v>5863.6071</v>
      </c>
      <c r="E95" s="615" t="n">
        <v>4983.3886</v>
      </c>
      <c r="F95" s="615" t="n">
        <v>2586.7783</v>
      </c>
      <c r="G95" s="615" t="n">
        <v>3015.8653</v>
      </c>
      <c r="H95" s="615" t="n">
        <v>1658.7048</v>
      </c>
      <c r="I95" s="586"/>
      <c r="J95" s="641" t="n">
        <v>2035</v>
      </c>
      <c r="K95" s="642" t="n">
        <f aca="false">1-C95/C94</f>
        <v>0.0018580675896116</v>
      </c>
      <c r="L95" s="642" t="n">
        <f aca="false">1-D95/D94</f>
        <v>0.0012071145868161</v>
      </c>
      <c r="M95" s="642" t="n">
        <f aca="false">1-E95/E94</f>
        <v>0.00239800174862015</v>
      </c>
      <c r="N95" s="642" t="n">
        <f aca="false">1-F95/F94</f>
        <v>0.00121551716681978</v>
      </c>
      <c r="O95" s="642" t="n">
        <f aca="false">1-G95/G94</f>
        <v>0.00262474196392493</v>
      </c>
      <c r="P95" s="643" t="n">
        <f aca="false">1-H95/H94</f>
        <v>0.00124604536847939</v>
      </c>
      <c r="R95" s="641" t="n">
        <v>2035</v>
      </c>
      <c r="S95" s="0" t="n">
        <v>13169.454</v>
      </c>
      <c r="T95" s="0" t="n">
        <v>7251.5077</v>
      </c>
      <c r="U95" s="0" t="n">
        <v>7497.0348</v>
      </c>
      <c r="V95" s="0" t="n">
        <v>4477.3655</v>
      </c>
      <c r="W95" s="0" t="n">
        <v>7640.9879</v>
      </c>
      <c r="X95" s="0" t="n">
        <v>5009.7492</v>
      </c>
      <c r="Z95" s="641" t="n">
        <v>2035</v>
      </c>
      <c r="AA95" s="644" t="n">
        <f aca="false">S95*C95*10^(-6)</f>
        <v>98.120412989124</v>
      </c>
      <c r="AB95" s="644" t="n">
        <f aca="false">T95*D95*10^(-6)</f>
        <v>42.5199920354247</v>
      </c>
      <c r="AC95" s="644" t="n">
        <f aca="false">U95*E95*10^(-6)</f>
        <v>37.3606377561233</v>
      </c>
      <c r="AD95" s="644" t="n">
        <f aca="false">V95*F95*10^(-6)</f>
        <v>11.5819519165687</v>
      </c>
      <c r="AE95" s="644" t="n">
        <f aca="false">W95*G95*10^(-6)</f>
        <v>23.0441902653299</v>
      </c>
      <c r="AF95" s="645" t="n">
        <f aca="false">X95*H95*10^(-6)</f>
        <v>8.30969504483616</v>
      </c>
      <c r="AX95" s="641" t="n">
        <v>2035</v>
      </c>
      <c r="AY95" s="644" t="n">
        <f aca="false">AY94*(1-K95)</f>
        <v>0</v>
      </c>
      <c r="AZ95" s="644" t="n">
        <f aca="false">AZ94*(1-L95)</f>
        <v>0</v>
      </c>
      <c r="BA95" s="644" t="n">
        <f aca="false">BA94*(1-M95)</f>
        <v>3099953058.51141</v>
      </c>
      <c r="BB95" s="644" t="n">
        <f aca="false">BB94*(1-N95)</f>
        <v>1592653521.44949</v>
      </c>
      <c r="BC95" s="644" t="n">
        <f aca="false">BC94*(1-O95)</f>
        <v>1929858161.68739</v>
      </c>
      <c r="BD95" s="645" t="n">
        <f aca="false">BD94*(1-P95)</f>
        <v>1193535456.58898</v>
      </c>
      <c r="BH95" s="622" t="n">
        <f aca="false">BJ95*$BH$67*$BH$66*(AE95*(10^6)/G95)+BH94</f>
        <v>369925326.46896</v>
      </c>
      <c r="BI95" s="622" t="n">
        <f aca="false">BJ95*$BI$67*$BI$66*(AF95*(10^6)/H95)+BI94</f>
        <v>88183581.23232</v>
      </c>
      <c r="BL95" s="641" t="n">
        <v>2035</v>
      </c>
      <c r="BM95" s="646" t="n">
        <f aca="false">AA95*10^9-($AJ$69+$AN$69+$AR$69)*BS95-AY95</f>
        <v>97496308494.124</v>
      </c>
      <c r="BN95" s="646" t="n">
        <f aca="false">AB95*10^9-($AJ$70+$AN$70+$AR$70)*BS95-AZ95</f>
        <v>42285385230.4247</v>
      </c>
      <c r="BO95" s="646" t="n">
        <f aca="false">AC95*10^9-($AJ$72+$AN$72+$AR$72)*BS95-BA95</f>
        <v>31200507703.6119</v>
      </c>
      <c r="BP95" s="646" t="n">
        <f aca="false">AD95*10^9-($AJ$73+$AN$73+$AR$73)*BS95-BB95</f>
        <v>8969239397.11916</v>
      </c>
      <c r="BQ95" s="646" t="n">
        <f aca="false">AE95*10^9-($AJ$74+$AN$74+$AR$74)*BS95-BC95-BH95</f>
        <v>18704288781.1735</v>
      </c>
      <c r="BR95" s="647" t="n">
        <f aca="false">AF95*10^9-($AJ$75+$AN$75+$AR$75)*BS95-BD95-BI95</f>
        <v>6347936675.01486</v>
      </c>
      <c r="BS95" s="0" t="n">
        <v>20</v>
      </c>
      <c r="BU95" s="641" t="n">
        <v>2035</v>
      </c>
      <c r="BV95" s="644" t="n">
        <f aca="false">BM95/BM$70</f>
        <v>0.764007429512199</v>
      </c>
      <c r="BW95" s="644" t="n">
        <f aca="false">BN95/BN$70</f>
        <v>0.872675855974845</v>
      </c>
      <c r="BX95" s="644" t="n">
        <f aca="false">BO95/BO$70</f>
        <v>0.693733055893877</v>
      </c>
      <c r="BY95" s="644" t="n">
        <f aca="false">BP95/BP$70</f>
        <v>0.725566282950694</v>
      </c>
      <c r="BZ95" s="644" t="n">
        <f aca="false">BQ95/BQ$70</f>
        <v>0.665967832210197</v>
      </c>
      <c r="CA95" s="645" t="n">
        <f aca="false">BR95/BR$70</f>
        <v>0.717188323852131</v>
      </c>
    </row>
    <row r="98" s="568" customFormat="true" ht="18.75" hidden="false" customHeight="false" outlineLevel="0" collapsed="false">
      <c r="A98" s="567" t="s">
        <v>717</v>
      </c>
    </row>
    <row r="99" s="568" customFormat="true" ht="18.75" hidden="false" customHeight="false" outlineLevel="0" collapsed="false">
      <c r="A99" s="567" t="s">
        <v>679</v>
      </c>
    </row>
    <row r="100" customFormat="false" ht="18.75" hidden="false" customHeight="false" outlineLevel="0" collapsed="false">
      <c r="B100" s="580"/>
    </row>
    <row r="101" customFormat="false" ht="42" hidden="false" customHeight="true" outlineLevel="0" collapsed="false">
      <c r="B101" s="582" t="s">
        <v>680</v>
      </c>
      <c r="C101" s="582"/>
      <c r="D101" s="582"/>
      <c r="E101" s="582"/>
      <c r="F101" s="582"/>
      <c r="G101" s="582"/>
      <c r="H101" s="648"/>
      <c r="I101" s="582" t="s">
        <v>718</v>
      </c>
      <c r="J101" s="582"/>
      <c r="K101" s="582"/>
      <c r="L101" s="582"/>
      <c r="M101" s="582"/>
      <c r="N101" s="582"/>
      <c r="P101" s="582" t="s">
        <v>719</v>
      </c>
      <c r="Q101" s="582"/>
      <c r="R101" s="582"/>
      <c r="S101" s="582"/>
      <c r="T101" s="582"/>
      <c r="U101" s="582"/>
    </row>
    <row r="102" customFormat="false" ht="30" hidden="false" customHeight="false" outlineLevel="0" collapsed="false">
      <c r="C102" s="583" t="s">
        <v>564</v>
      </c>
      <c r="D102" s="583" t="s">
        <v>566</v>
      </c>
      <c r="E102" s="583" t="s">
        <v>568</v>
      </c>
      <c r="F102" s="583" t="s">
        <v>570</v>
      </c>
      <c r="G102" s="583" t="s">
        <v>572</v>
      </c>
      <c r="J102" s="583" t="s">
        <v>564</v>
      </c>
      <c r="K102" s="583" t="s">
        <v>566</v>
      </c>
      <c r="L102" s="583" t="s">
        <v>568</v>
      </c>
      <c r="M102" s="583" t="s">
        <v>570</v>
      </c>
      <c r="N102" s="583" t="s">
        <v>572</v>
      </c>
      <c r="Q102" s="583" t="s">
        <v>564</v>
      </c>
      <c r="R102" s="583" t="s">
        <v>566</v>
      </c>
      <c r="S102" s="583" t="s">
        <v>568</v>
      </c>
      <c r="T102" s="583" t="s">
        <v>570</v>
      </c>
      <c r="U102" s="583" t="s">
        <v>572</v>
      </c>
    </row>
    <row r="103" customFormat="false" ht="30.75" hidden="false" customHeight="true" outlineLevel="0" collapsed="false">
      <c r="C103" s="585" t="s">
        <v>565</v>
      </c>
      <c r="D103" s="585"/>
      <c r="E103" s="585"/>
      <c r="F103" s="585"/>
      <c r="G103" s="585"/>
      <c r="J103" s="585" t="s">
        <v>565</v>
      </c>
      <c r="K103" s="585"/>
      <c r="L103" s="585"/>
      <c r="M103" s="585"/>
      <c r="N103" s="585"/>
      <c r="Q103" s="585" t="s">
        <v>565</v>
      </c>
      <c r="R103" s="585"/>
      <c r="S103" s="585"/>
      <c r="T103" s="585"/>
      <c r="U103" s="585"/>
    </row>
    <row r="104" customFormat="false" ht="15" hidden="false" customHeight="false" outlineLevel="0" collapsed="false">
      <c r="B104" s="0" t="n">
        <v>2008</v>
      </c>
      <c r="C104" s="586" t="n">
        <v>0.965764520219051</v>
      </c>
      <c r="D104" s="586" t="n">
        <v>0.96747453913943</v>
      </c>
      <c r="E104" s="586" t="n">
        <v>0.970884681949885</v>
      </c>
      <c r="F104" s="586" t="n">
        <v>0.999688642220277</v>
      </c>
      <c r="G104" s="586" t="n">
        <v>0.970933697515032</v>
      </c>
      <c r="I104" s="0" t="n">
        <v>2008</v>
      </c>
      <c r="J104" s="586" t="n">
        <v>0.965764520219051</v>
      </c>
      <c r="K104" s="586" t="n">
        <v>0.96747453913943</v>
      </c>
      <c r="L104" s="586" t="n">
        <v>0.970884681949885</v>
      </c>
      <c r="M104" s="586" t="n">
        <v>0.999688642220277</v>
      </c>
      <c r="N104" s="586" t="n">
        <v>0.970933697515032</v>
      </c>
      <c r="P104" s="0" t="n">
        <v>2008</v>
      </c>
      <c r="Q104" s="649" t="n">
        <f aca="false">J104/C104-1</f>
        <v>0</v>
      </c>
      <c r="R104" s="649" t="n">
        <f aca="false">K104/D104-1</f>
        <v>0</v>
      </c>
      <c r="S104" s="649" t="n">
        <f aca="false">L104/E104-1</f>
        <v>0</v>
      </c>
      <c r="T104" s="649" t="n">
        <f aca="false">M104/F104-1</f>
        <v>0</v>
      </c>
      <c r="U104" s="649" t="n">
        <f aca="false">N104/G104-1</f>
        <v>0</v>
      </c>
    </row>
    <row r="105" customFormat="false" ht="15" hidden="false" customHeight="false" outlineLevel="0" collapsed="false">
      <c r="B105" s="0" t="n">
        <v>2009</v>
      </c>
      <c r="C105" s="586" t="n">
        <v>0.983090318055518</v>
      </c>
      <c r="D105" s="586" t="n">
        <v>0.983828145203056</v>
      </c>
      <c r="E105" s="586" t="n">
        <v>0.985579614620552</v>
      </c>
      <c r="F105" s="586" t="n">
        <v>0.999984878647595</v>
      </c>
      <c r="G105" s="586" t="n">
        <v>0.985525961851674</v>
      </c>
      <c r="I105" s="0" t="n">
        <v>2009</v>
      </c>
      <c r="J105" s="586" t="n">
        <v>0.983090318055518</v>
      </c>
      <c r="K105" s="586" t="n">
        <v>0.983828145203056</v>
      </c>
      <c r="L105" s="586" t="n">
        <v>0.985579614620552</v>
      </c>
      <c r="M105" s="586" t="n">
        <v>0.999984878647595</v>
      </c>
      <c r="N105" s="586" t="n">
        <v>0.985525961851674</v>
      </c>
      <c r="P105" s="0" t="n">
        <v>2009</v>
      </c>
      <c r="Q105" s="649" t="n">
        <f aca="false">J105/C105-1</f>
        <v>0</v>
      </c>
      <c r="R105" s="649" t="n">
        <f aca="false">K105/D105-1</f>
        <v>0</v>
      </c>
      <c r="S105" s="649" t="n">
        <f aca="false">L105/E105-1</f>
        <v>0</v>
      </c>
      <c r="T105" s="649" t="n">
        <f aca="false">M105/F105-1</f>
        <v>0</v>
      </c>
      <c r="U105" s="649" t="n">
        <f aca="false">N105/G105-1</f>
        <v>0</v>
      </c>
    </row>
    <row r="106" customFormat="false" ht="15" hidden="false" customHeight="false" outlineLevel="0" collapsed="false">
      <c r="B106" s="0" t="n">
        <v>2010</v>
      </c>
      <c r="C106" s="586" t="n">
        <v>1</v>
      </c>
      <c r="D106" s="586" t="n">
        <v>1</v>
      </c>
      <c r="E106" s="586" t="n">
        <v>1</v>
      </c>
      <c r="F106" s="586" t="n">
        <v>1</v>
      </c>
      <c r="G106" s="586" t="n">
        <v>1</v>
      </c>
      <c r="I106" s="0" t="n">
        <v>2010</v>
      </c>
      <c r="J106" s="586" t="n">
        <v>1</v>
      </c>
      <c r="K106" s="586" t="n">
        <v>1</v>
      </c>
      <c r="L106" s="586" t="n">
        <v>1</v>
      </c>
      <c r="M106" s="586" t="n">
        <v>1</v>
      </c>
      <c r="N106" s="586" t="n">
        <v>1</v>
      </c>
      <c r="P106" s="0" t="n">
        <v>2010</v>
      </c>
      <c r="Q106" s="649" t="n">
        <f aca="false">J106/C106-1</f>
        <v>0</v>
      </c>
      <c r="R106" s="649" t="n">
        <f aca="false">K106/D106-1</f>
        <v>0</v>
      </c>
      <c r="S106" s="649" t="n">
        <f aca="false">L106/E106-1</f>
        <v>0</v>
      </c>
      <c r="T106" s="649" t="n">
        <f aca="false">M106/F106-1</f>
        <v>0</v>
      </c>
      <c r="U106" s="649" t="n">
        <f aca="false">N106/G106-1</f>
        <v>0</v>
      </c>
    </row>
    <row r="107" customFormat="false" ht="15" hidden="false" customHeight="false" outlineLevel="0" collapsed="false">
      <c r="B107" s="0" t="n">
        <v>2011</v>
      </c>
      <c r="C107" s="586" t="n">
        <v>1.01656303110416</v>
      </c>
      <c r="D107" s="586" t="n">
        <v>1.0159367805316</v>
      </c>
      <c r="E107" s="586" t="n">
        <v>1.01411705284101</v>
      </c>
      <c r="F107" s="586" t="n">
        <v>1.00000507427933</v>
      </c>
      <c r="G107" s="586" t="n">
        <v>1.01414964800686</v>
      </c>
      <c r="I107" s="0" t="n">
        <v>2011</v>
      </c>
      <c r="J107" s="586" t="n">
        <v>1.01656303110416</v>
      </c>
      <c r="K107" s="586" t="n">
        <v>1.0159367805316</v>
      </c>
      <c r="L107" s="586" t="n">
        <v>1.01411705284101</v>
      </c>
      <c r="M107" s="586" t="n">
        <v>1.00000507427933</v>
      </c>
      <c r="N107" s="586" t="n">
        <v>1.01414964800686</v>
      </c>
      <c r="P107" s="0" t="n">
        <v>2011</v>
      </c>
      <c r="Q107" s="649" t="n">
        <f aca="false">J107/C107-1</f>
        <v>0</v>
      </c>
      <c r="R107" s="649" t="n">
        <f aca="false">K107/D107-1</f>
        <v>0</v>
      </c>
      <c r="S107" s="649" t="n">
        <f aca="false">L107/E107-1</f>
        <v>0</v>
      </c>
      <c r="T107" s="649" t="n">
        <f aca="false">M107/F107-1</f>
        <v>0</v>
      </c>
      <c r="U107" s="649" t="n">
        <f aca="false">N107/G107-1</f>
        <v>0</v>
      </c>
    </row>
    <row r="108" customFormat="false" ht="15" hidden="false" customHeight="false" outlineLevel="0" collapsed="false">
      <c r="B108" s="0" t="n">
        <v>2012</v>
      </c>
      <c r="C108" s="586" t="n">
        <v>1.0324347837816</v>
      </c>
      <c r="D108" s="586" t="n">
        <v>1.03127481000632</v>
      </c>
      <c r="E108" s="586" t="n">
        <v>1.02791158297878</v>
      </c>
      <c r="F108" s="586" t="n">
        <v>1.00000923518838</v>
      </c>
      <c r="G108" s="586" t="n">
        <v>1.02796769970458</v>
      </c>
      <c r="I108" s="0" t="n">
        <v>2012</v>
      </c>
      <c r="J108" s="586" t="n">
        <v>1.03239954544228</v>
      </c>
      <c r="K108" s="586" t="n">
        <v>1.03124675444167</v>
      </c>
      <c r="L108" s="586" t="n">
        <v>1.02791158297878</v>
      </c>
      <c r="M108" s="586" t="n">
        <v>1.00000923518838</v>
      </c>
      <c r="N108" s="586" t="n">
        <v>1.02796769970458</v>
      </c>
      <c r="P108" s="0" t="n">
        <v>2012</v>
      </c>
      <c r="Q108" s="649" t="n">
        <f aca="false">J108/C108-1</f>
        <v>-3.41312980475239E-005</v>
      </c>
      <c r="R108" s="649" t="n">
        <f aca="false">K108/D108-1</f>
        <v>-2.720474152762E-005</v>
      </c>
      <c r="S108" s="649" t="n">
        <f aca="false">L108/E108-1</f>
        <v>0</v>
      </c>
      <c r="T108" s="649" t="n">
        <f aca="false">M108/F108-1</f>
        <v>0</v>
      </c>
      <c r="U108" s="649" t="n">
        <f aca="false">N108/G108-1</f>
        <v>0</v>
      </c>
    </row>
    <row r="109" customFormat="false" ht="15" hidden="false" customHeight="false" outlineLevel="0" collapsed="false">
      <c r="B109" s="0" t="n">
        <v>2013</v>
      </c>
      <c r="C109" s="586" t="n">
        <v>1.04806374598721</v>
      </c>
      <c r="D109" s="586" t="n">
        <v>1.04634761855306</v>
      </c>
      <c r="E109" s="586" t="n">
        <v>1.04137002936351</v>
      </c>
      <c r="F109" s="586" t="n">
        <v>1.00001258421274</v>
      </c>
      <c r="G109" s="586" t="n">
        <v>1.04144830008194</v>
      </c>
      <c r="I109" s="0" t="n">
        <v>2013</v>
      </c>
      <c r="J109" s="586" t="n">
        <v>1.04788367638728</v>
      </c>
      <c r="K109" s="586" t="n">
        <v>1.04620002188683</v>
      </c>
      <c r="L109" s="586" t="n">
        <v>1.04137002936351</v>
      </c>
      <c r="M109" s="586" t="n">
        <v>1.00001258421274</v>
      </c>
      <c r="N109" s="586" t="n">
        <v>1.04144830008194</v>
      </c>
      <c r="P109" s="0" t="n">
        <v>2013</v>
      </c>
      <c r="Q109" s="649" t="n">
        <f aca="false">J109/C109-1</f>
        <v>-0.000171811686664469</v>
      </c>
      <c r="R109" s="649" t="n">
        <f aca="false">K109/D109-1</f>
        <v>-0.000141058921158677</v>
      </c>
      <c r="S109" s="649" t="n">
        <f aca="false">L109/E109-1</f>
        <v>0</v>
      </c>
      <c r="T109" s="649" t="n">
        <f aca="false">M109/F109-1</f>
        <v>0</v>
      </c>
      <c r="U109" s="649" t="n">
        <f aca="false">N109/G109-1</f>
        <v>0</v>
      </c>
    </row>
    <row r="110" customFormat="false" ht="15" hidden="false" customHeight="false" outlineLevel="0" collapsed="false">
      <c r="B110" s="0" t="n">
        <v>2014</v>
      </c>
      <c r="C110" s="586" t="n">
        <v>1.06371597561305</v>
      </c>
      <c r="D110" s="586" t="n">
        <v>1.06134079111813</v>
      </c>
      <c r="E110" s="586" t="n">
        <v>1.05447576051903</v>
      </c>
      <c r="F110" s="586" t="n">
        <v>1.0000212104876</v>
      </c>
      <c r="G110" s="586" t="n">
        <v>1.05458638230228</v>
      </c>
      <c r="I110" s="0" t="n">
        <v>2014</v>
      </c>
      <c r="J110" s="586" t="n">
        <v>1.06318554587391</v>
      </c>
      <c r="K110" s="586" t="n">
        <v>1.06092553390959</v>
      </c>
      <c r="L110" s="586" t="n">
        <v>1.05447576051903</v>
      </c>
      <c r="M110" s="586" t="n">
        <v>1.0000212104876</v>
      </c>
      <c r="N110" s="586" t="n">
        <v>1.05458638230228</v>
      </c>
      <c r="P110" s="0" t="n">
        <v>2014</v>
      </c>
      <c r="Q110" s="649" t="n">
        <f aca="false">J110/C110-1</f>
        <v>-0.000498657302608008</v>
      </c>
      <c r="R110" s="649" t="n">
        <f aca="false">K110/D110-1</f>
        <v>-0.000391257183380844</v>
      </c>
      <c r="S110" s="649" t="n">
        <f aca="false">L110/E110-1</f>
        <v>0</v>
      </c>
      <c r="T110" s="649" t="n">
        <f aca="false">M110/F110-1</f>
        <v>0</v>
      </c>
      <c r="U110" s="649" t="n">
        <f aca="false">N110/G110-1</f>
        <v>0</v>
      </c>
    </row>
    <row r="111" customFormat="false" ht="15" hidden="false" customHeight="false" outlineLevel="0" collapsed="false">
      <c r="B111" s="0" t="n">
        <v>2015</v>
      </c>
      <c r="C111" s="586" t="n">
        <v>1.07944795516469</v>
      </c>
      <c r="D111" s="586" t="n">
        <v>1.07620135321921</v>
      </c>
      <c r="E111" s="586" t="n">
        <v>1.06722442667464</v>
      </c>
      <c r="F111" s="586" t="n">
        <v>1.00003968086437</v>
      </c>
      <c r="G111" s="586" t="n">
        <v>1.06737845587816</v>
      </c>
      <c r="I111" s="0" t="n">
        <v>2015</v>
      </c>
      <c r="J111" s="586" t="n">
        <v>1.07792360193153</v>
      </c>
      <c r="K111" s="586" t="n">
        <v>1.07507947914931</v>
      </c>
      <c r="L111" s="586" t="n">
        <v>1.06722698536328</v>
      </c>
      <c r="M111" s="586" t="n">
        <v>1.00003907195085</v>
      </c>
      <c r="N111" s="586" t="n">
        <v>1.06737845587816</v>
      </c>
      <c r="P111" s="0" t="n">
        <v>2015</v>
      </c>
      <c r="Q111" s="649" t="n">
        <f aca="false">J111/C111-1</f>
        <v>-0.00141216000814748</v>
      </c>
      <c r="R111" s="649" t="n">
        <f aca="false">K111/D111-1</f>
        <v>-0.00104243882108523</v>
      </c>
      <c r="S111" s="649" t="n">
        <f aca="false">L111/E111-1</f>
        <v>2.39751693853485E-006</v>
      </c>
      <c r="T111" s="649" t="n">
        <f aca="false">M111/F111-1</f>
        <v>-6.08889358599818E-007</v>
      </c>
      <c r="U111" s="649" t="n">
        <f aca="false">N111/G111-1</f>
        <v>0</v>
      </c>
    </row>
    <row r="112" customFormat="false" ht="15" hidden="false" customHeight="false" outlineLevel="0" collapsed="false">
      <c r="B112" s="0" t="n">
        <v>2016</v>
      </c>
      <c r="C112" s="586" t="n">
        <v>1.09576077719928</v>
      </c>
      <c r="D112" s="586" t="n">
        <v>1.09172008841162</v>
      </c>
      <c r="E112" s="586" t="n">
        <v>1.07961436468273</v>
      </c>
      <c r="F112" s="586" t="n">
        <v>1.00006190620783</v>
      </c>
      <c r="G112" s="586" t="n">
        <v>1.07982159330394</v>
      </c>
      <c r="I112" s="0" t="n">
        <v>2016</v>
      </c>
      <c r="J112" s="586" t="n">
        <v>1.09341532007877</v>
      </c>
      <c r="K112" s="586" t="n">
        <v>1.09001776039223</v>
      </c>
      <c r="L112" s="586" t="n">
        <v>1.07961577196148</v>
      </c>
      <c r="M112" s="586" t="n">
        <v>1.00008900285946</v>
      </c>
      <c r="N112" s="586" t="n">
        <v>1.07982159330394</v>
      </c>
      <c r="P112" s="0" t="n">
        <v>2016</v>
      </c>
      <c r="Q112" s="649" t="n">
        <f aca="false">J112/C112-1</f>
        <v>-0.00214048282190282</v>
      </c>
      <c r="R112" s="649" t="n">
        <f aca="false">K112/D112-1</f>
        <v>-0.00155930813901828</v>
      </c>
      <c r="S112" s="649" t="n">
        <f aca="false">L112/E112-1</f>
        <v>1.30350132043766E-006</v>
      </c>
      <c r="T112" s="649" t="n">
        <f aca="false">M112/F112-1</f>
        <v>2.70949742828819E-005</v>
      </c>
      <c r="U112" s="649" t="n">
        <f aca="false">N112/G112-1</f>
        <v>0</v>
      </c>
    </row>
    <row r="113" customFormat="false" ht="15" hidden="false" customHeight="false" outlineLevel="0" collapsed="false">
      <c r="B113" s="0" t="n">
        <v>2017</v>
      </c>
      <c r="C113" s="586" t="n">
        <v>1.110584821549</v>
      </c>
      <c r="D113" s="586" t="n">
        <v>1.10590139218334</v>
      </c>
      <c r="E113" s="586" t="n">
        <v>1.09170506405421</v>
      </c>
      <c r="F113" s="586" t="n">
        <v>1.00008179738281</v>
      </c>
      <c r="G113" s="586" t="n">
        <v>1.09191917247073</v>
      </c>
      <c r="I113" s="0" t="n">
        <v>2017</v>
      </c>
      <c r="J113" s="586" t="n">
        <v>1.108862695244</v>
      </c>
      <c r="K113" s="586" t="n">
        <v>1.1049436693054</v>
      </c>
      <c r="L113" s="586" t="n">
        <v>1.09164992431399</v>
      </c>
      <c r="M113" s="586" t="n">
        <v>1.00016156505388</v>
      </c>
      <c r="N113" s="586" t="n">
        <v>1.09191917247073</v>
      </c>
      <c r="P113" s="0" t="n">
        <v>2017</v>
      </c>
      <c r="Q113" s="649" t="n">
        <f aca="false">J113/C113-1</f>
        <v>-0.00155064815544481</v>
      </c>
      <c r="R113" s="649" t="n">
        <f aca="false">K113/D113-1</f>
        <v>-0.000866011097109931</v>
      </c>
      <c r="S113" s="649" t="n">
        <f aca="false">L113/E113-1</f>
        <v>-5.05079091739358E-005</v>
      </c>
      <c r="T113" s="649" t="n">
        <f aca="false">M113/F113-1</f>
        <v>7.9761146816848E-005</v>
      </c>
      <c r="U113" s="649" t="n">
        <f aca="false">N113/G113-1</f>
        <v>0</v>
      </c>
    </row>
    <row r="114" customFormat="false" ht="15" hidden="false" customHeight="false" outlineLevel="0" collapsed="false">
      <c r="B114" s="0" t="n">
        <v>2018</v>
      </c>
      <c r="C114" s="586" t="n">
        <v>1.12515292427635</v>
      </c>
      <c r="D114" s="586" t="n">
        <v>1.11997570144139</v>
      </c>
      <c r="E114" s="586" t="n">
        <v>1.10344292026205</v>
      </c>
      <c r="F114" s="586" t="n">
        <v>1.00010422569745</v>
      </c>
      <c r="G114" s="586" t="n">
        <v>1.10366590134914</v>
      </c>
      <c r="I114" s="0" t="n">
        <v>2018</v>
      </c>
      <c r="J114" s="586" t="n">
        <v>1.12411701826324</v>
      </c>
      <c r="K114" s="586" t="n">
        <v>1.11976641738455</v>
      </c>
      <c r="L114" s="586" t="n">
        <v>1.10332419710909</v>
      </c>
      <c r="M114" s="586" t="n">
        <v>1.00024721888898</v>
      </c>
      <c r="N114" s="586" t="n">
        <v>1.10366590134914</v>
      </c>
      <c r="P114" s="0" t="n">
        <v>2018</v>
      </c>
      <c r="Q114" s="649" t="n">
        <f aca="false">J114/C114-1</f>
        <v>-0.000920680194451129</v>
      </c>
      <c r="R114" s="649" t="n">
        <f aca="false">K114/D114-1</f>
        <v>-0.000186864819094357</v>
      </c>
      <c r="S114" s="649" t="n">
        <f aca="false">L114/E114-1</f>
        <v>-0.000107593379575888</v>
      </c>
      <c r="T114" s="649" t="n">
        <f aca="false">M114/F114-1</f>
        <v>0.000142978289518148</v>
      </c>
      <c r="U114" s="649" t="n">
        <f aca="false">N114/G114-1</f>
        <v>0</v>
      </c>
    </row>
    <row r="115" customFormat="false" ht="15" hidden="false" customHeight="false" outlineLevel="0" collapsed="false">
      <c r="B115" s="0" t="n">
        <v>2019</v>
      </c>
      <c r="C115" s="586" t="n">
        <v>1.1384976327929</v>
      </c>
      <c r="D115" s="586" t="n">
        <v>1.13344237247613</v>
      </c>
      <c r="E115" s="586" t="n">
        <v>1.11482985232273</v>
      </c>
      <c r="F115" s="586" t="n">
        <v>1.00012310201656</v>
      </c>
      <c r="G115" s="586" t="n">
        <v>1.11506211772829</v>
      </c>
      <c r="I115" s="0" t="n">
        <v>2019</v>
      </c>
      <c r="J115" s="586" t="n">
        <v>1.13661482640481</v>
      </c>
      <c r="K115" s="586" t="n">
        <v>1.13235273616686</v>
      </c>
      <c r="L115" s="586" t="n">
        <v>1.11472251533422</v>
      </c>
      <c r="M115" s="586" t="n">
        <v>1.00024853820161</v>
      </c>
      <c r="N115" s="586" t="n">
        <v>1.11506211772829</v>
      </c>
      <c r="P115" s="0" t="n">
        <v>2019</v>
      </c>
      <c r="Q115" s="649" t="n">
        <f aca="false">J115/C115-1</f>
        <v>-0.0016537639902432</v>
      </c>
      <c r="R115" s="649" t="n">
        <f aca="false">K115/D115-1</f>
        <v>-0.000961351309718195</v>
      </c>
      <c r="S115" s="649" t="n">
        <f aca="false">L115/E115-1</f>
        <v>-9.62810497820987E-005</v>
      </c>
      <c r="T115" s="649" t="n">
        <f aca="false">M115/F115-1</f>
        <v>0.000125420745503257</v>
      </c>
      <c r="U115" s="649" t="n">
        <f aca="false">N115/G115-1</f>
        <v>0</v>
      </c>
    </row>
    <row r="116" customFormat="false" ht="15" hidden="false" customHeight="false" outlineLevel="0" collapsed="false">
      <c r="B116" s="0" t="n">
        <v>2020</v>
      </c>
      <c r="C116" s="586" t="n">
        <v>1.15110284199736</v>
      </c>
      <c r="D116" s="586" t="n">
        <v>1.14678775982764</v>
      </c>
      <c r="E116" s="586" t="n">
        <v>1.12587264076114</v>
      </c>
      <c r="F116" s="586" t="n">
        <v>1.00014076050863</v>
      </c>
      <c r="G116" s="586" t="n">
        <v>1.12610894757187</v>
      </c>
      <c r="I116" s="0" t="n">
        <v>2020</v>
      </c>
      <c r="J116" s="586" t="n">
        <v>1.14860766408589</v>
      </c>
      <c r="K116" s="586" t="n">
        <v>1.14467365976302</v>
      </c>
      <c r="L116" s="586" t="n">
        <v>1.12579703151179</v>
      </c>
      <c r="M116" s="586" t="n">
        <v>1.0002569615053</v>
      </c>
      <c r="N116" s="586" t="n">
        <v>1.12610906016823</v>
      </c>
      <c r="P116" s="0" t="n">
        <v>2020</v>
      </c>
      <c r="Q116" s="649" t="n">
        <f aca="false">J116/C116-1</f>
        <v>-0.00216764117021928</v>
      </c>
      <c r="R116" s="649" t="n">
        <f aca="false">K116/D116-1</f>
        <v>-0.00184349723521426</v>
      </c>
      <c r="S116" s="649" t="n">
        <f aca="false">L116/E116-1</f>
        <v>-6.71561299320222E-005</v>
      </c>
      <c r="T116" s="649" t="n">
        <f aca="false">M116/F116-1</f>
        <v>0.000116184642460659</v>
      </c>
      <c r="U116" s="649" t="n">
        <f aca="false">N116/G116-1</f>
        <v>9.99870930495916E-008</v>
      </c>
    </row>
    <row r="117" customFormat="false" ht="15" hidden="false" customHeight="false" outlineLevel="0" collapsed="false">
      <c r="B117" s="0" t="n">
        <v>2021</v>
      </c>
      <c r="C117" s="586" t="n">
        <v>1.16364415009847</v>
      </c>
      <c r="D117" s="586" t="n">
        <v>1.15998223960777</v>
      </c>
      <c r="E117" s="586" t="n">
        <v>1.13659469757835</v>
      </c>
      <c r="F117" s="586" t="n">
        <v>1.00017181509813</v>
      </c>
      <c r="G117" s="586" t="n">
        <v>1.13680864280727</v>
      </c>
      <c r="I117" s="0" t="n">
        <v>2021</v>
      </c>
      <c r="J117" s="586" t="n">
        <v>1.16029937414012</v>
      </c>
      <c r="K117" s="586" t="n">
        <v>1.15692400880213</v>
      </c>
      <c r="L117" s="586" t="n">
        <v>1.13652868341141</v>
      </c>
      <c r="M117" s="586" t="n">
        <v>1.00027979576229</v>
      </c>
      <c r="N117" s="586" t="n">
        <v>1.13680864280727</v>
      </c>
      <c r="P117" s="0" t="n">
        <v>2021</v>
      </c>
      <c r="Q117" s="649" t="n">
        <f aca="false">J117/C117-1</f>
        <v>-0.0028743976052017</v>
      </c>
      <c r="R117" s="649" t="n">
        <f aca="false">K117/D117-1</f>
        <v>-0.00263644623272341</v>
      </c>
      <c r="S117" s="649" t="n">
        <f aca="false">L117/E117-1</f>
        <v>-5.8080657142634E-005</v>
      </c>
      <c r="T117" s="649" t="n">
        <f aca="false">M117/F117-1</f>
        <v>0.000107962114638704</v>
      </c>
      <c r="U117" s="649" t="n">
        <f aca="false">N117/G117-1</f>
        <v>0</v>
      </c>
    </row>
    <row r="118" customFormat="false" ht="15" hidden="false" customHeight="false" outlineLevel="0" collapsed="false">
      <c r="B118" s="0" t="n">
        <v>2022</v>
      </c>
      <c r="C118" s="586" t="n">
        <v>1.17551019719982</v>
      </c>
      <c r="D118" s="586" t="n">
        <v>1.17301413651942</v>
      </c>
      <c r="E118" s="586" t="n">
        <v>1.14695201332974</v>
      </c>
      <c r="F118" s="586" t="n">
        <v>1.00020571128406</v>
      </c>
      <c r="G118" s="586" t="n">
        <v>1.14716052785629</v>
      </c>
      <c r="I118" s="0" t="n">
        <v>2022</v>
      </c>
      <c r="J118" s="586" t="n">
        <v>1.17163549731582</v>
      </c>
      <c r="K118" s="586" t="n">
        <v>1.1691274823947</v>
      </c>
      <c r="L118" s="586" t="n">
        <v>1.1468920120811</v>
      </c>
      <c r="M118" s="586" t="n">
        <v>1.00030658795715</v>
      </c>
      <c r="N118" s="586" t="n">
        <v>1.14716052785629</v>
      </c>
      <c r="P118" s="0" t="n">
        <v>2022</v>
      </c>
      <c r="Q118" s="649" t="n">
        <f aca="false">J118/C118-1</f>
        <v>-0.00329618568450529</v>
      </c>
      <c r="R118" s="649" t="n">
        <f aca="false">K118/D118-1</f>
        <v>-0.00331339069472136</v>
      </c>
      <c r="S118" s="649" t="n">
        <f aca="false">L118/E118-1</f>
        <v>-5.2313652134317E-005</v>
      </c>
      <c r="T118" s="649" t="n">
        <f aca="false">M118/F118-1</f>
        <v>0.000100855925887933</v>
      </c>
      <c r="U118" s="649" t="n">
        <f aca="false">N118/G118-1</f>
        <v>0</v>
      </c>
    </row>
    <row r="119" customFormat="false" ht="15" hidden="false" customHeight="false" outlineLevel="0" collapsed="false">
      <c r="B119" s="0" t="n">
        <v>2023</v>
      </c>
      <c r="C119" s="586" t="n">
        <v>1.18508946154469</v>
      </c>
      <c r="D119" s="586" t="n">
        <v>1.1849853239773</v>
      </c>
      <c r="E119" s="586" t="n">
        <v>1.15696608099989</v>
      </c>
      <c r="F119" s="586" t="n">
        <v>1.00024640700429</v>
      </c>
      <c r="G119" s="586" t="n">
        <v>1.15717113330836</v>
      </c>
      <c r="I119" s="0" t="n">
        <v>2023</v>
      </c>
      <c r="J119" s="586" t="n">
        <v>1.18276895788934</v>
      </c>
      <c r="K119" s="586" t="n">
        <v>1.18121228617652</v>
      </c>
      <c r="L119" s="586" t="n">
        <v>1.15690915017762</v>
      </c>
      <c r="M119" s="586" t="n">
        <v>1.00034028117191</v>
      </c>
      <c r="N119" s="586" t="n">
        <v>1.15717113330836</v>
      </c>
      <c r="P119" s="0" t="n">
        <v>2023</v>
      </c>
      <c r="Q119" s="649" t="n">
        <f aca="false">J119/C119-1</f>
        <v>-0.00195808310735091</v>
      </c>
      <c r="R119" s="649" t="n">
        <f aca="false">K119/D119-1</f>
        <v>-0.00318403757787999</v>
      </c>
      <c r="S119" s="649" t="n">
        <f aca="false">L119/E119-1</f>
        <v>-4.92069933638595E-005</v>
      </c>
      <c r="T119" s="649" t="n">
        <f aca="false">M119/F119-1</f>
        <v>9.3851042065829E-005</v>
      </c>
      <c r="U119" s="649" t="n">
        <f aca="false">N119/G119-1</f>
        <v>0</v>
      </c>
    </row>
    <row r="120" customFormat="false" ht="15" hidden="false" customHeight="false" outlineLevel="0" collapsed="false">
      <c r="B120" s="0" t="n">
        <v>2024</v>
      </c>
      <c r="C120" s="586" t="n">
        <v>1.1932124888721</v>
      </c>
      <c r="D120" s="586" t="n">
        <v>1.19650675110985</v>
      </c>
      <c r="E120" s="586" t="n">
        <v>1.16663715645767</v>
      </c>
      <c r="F120" s="586" t="n">
        <v>1.00028872649391</v>
      </c>
      <c r="G120" s="586" t="n">
        <v>1.16684451263281</v>
      </c>
      <c r="I120" s="0" t="n">
        <v>2024</v>
      </c>
      <c r="J120" s="586" t="n">
        <v>1.19269048935768</v>
      </c>
      <c r="K120" s="586" t="n">
        <v>1.19252721738288</v>
      </c>
      <c r="L120" s="586" t="n">
        <v>1.16658367986507</v>
      </c>
      <c r="M120" s="586" t="n">
        <v>1.00037620706957</v>
      </c>
      <c r="N120" s="586" t="n">
        <v>1.16684451263281</v>
      </c>
      <c r="P120" s="0" t="n">
        <v>2024</v>
      </c>
      <c r="Q120" s="649" t="n">
        <f aca="false">J120/C120-1</f>
        <v>-0.000437474062070509</v>
      </c>
      <c r="R120" s="649" t="n">
        <f aca="false">K120/D120-1</f>
        <v>-0.00332596011119757</v>
      </c>
      <c r="S120" s="649" t="n">
        <f aca="false">L120/E120-1</f>
        <v>-4.58382388253131E-005</v>
      </c>
      <c r="T120" s="649" t="n">
        <f aca="false">M120/F120-1</f>
        <v>8.74553249907706E-005</v>
      </c>
      <c r="U120" s="649" t="n">
        <f aca="false">N120/G120-1</f>
        <v>0</v>
      </c>
    </row>
    <row r="121" customFormat="false" ht="15" hidden="false" customHeight="false" outlineLevel="0" collapsed="false">
      <c r="B121" s="0" t="n">
        <v>2025</v>
      </c>
      <c r="C121" s="586" t="n">
        <v>1.20204011438129</v>
      </c>
      <c r="D121" s="586" t="n">
        <v>1.20730378704816</v>
      </c>
      <c r="E121" s="586" t="n">
        <v>1.17597163642467</v>
      </c>
      <c r="F121" s="586" t="n">
        <v>1.00033530837816</v>
      </c>
      <c r="G121" s="586" t="n">
        <v>1.17618539487716</v>
      </c>
      <c r="I121" s="0" t="n">
        <v>2025</v>
      </c>
      <c r="J121" s="586" t="n">
        <v>1.2032719388168</v>
      </c>
      <c r="K121" s="586" t="n">
        <v>1.20352465021158</v>
      </c>
      <c r="L121" s="586" t="n">
        <v>1.17592110232401</v>
      </c>
      <c r="M121" s="586" t="n">
        <v>1.00041548199159</v>
      </c>
      <c r="N121" s="586" t="n">
        <v>1.17618528228079</v>
      </c>
      <c r="P121" s="0" t="n">
        <v>2025</v>
      </c>
      <c r="Q121" s="649" t="n">
        <f aca="false">J121/C121-1</f>
        <v>0.00102477814240354</v>
      </c>
      <c r="R121" s="649" t="n">
        <f aca="false">K121/D121-1</f>
        <v>-0.00313022859459422</v>
      </c>
      <c r="S121" s="649" t="n">
        <f aca="false">L121/E121-1</f>
        <v>-4.29722104638985E-005</v>
      </c>
      <c r="T121" s="649" t="n">
        <f aca="false">M121/F121-1</f>
        <v>8.01467395565858E-005</v>
      </c>
      <c r="U121" s="649" t="n">
        <f aca="false">N121/G121-1</f>
        <v>-9.57301208304173E-008</v>
      </c>
    </row>
    <row r="122" customFormat="false" ht="15" hidden="false" customHeight="false" outlineLevel="0" collapsed="false">
      <c r="B122" s="0" t="n">
        <v>2026</v>
      </c>
      <c r="C122" s="586" t="n">
        <v>1.21105084437131</v>
      </c>
      <c r="D122" s="586" t="n">
        <v>1.21738078824636</v>
      </c>
      <c r="E122" s="586" t="n">
        <v>1.18497515001592</v>
      </c>
      <c r="F122" s="586" t="n">
        <v>1.00038818236879</v>
      </c>
      <c r="G122" s="586" t="n">
        <v>1.18519884687806</v>
      </c>
      <c r="I122" s="0" t="n">
        <v>2026</v>
      </c>
      <c r="J122" s="586" t="n">
        <v>1.21400496371631</v>
      </c>
      <c r="K122" s="586" t="n">
        <v>1.21415300424563</v>
      </c>
      <c r="L122" s="586" t="n">
        <v>1.18492845394821</v>
      </c>
      <c r="M122" s="586" t="n">
        <v>1.00045364057215</v>
      </c>
      <c r="N122" s="586" t="n">
        <v>1.18519873428169</v>
      </c>
      <c r="P122" s="0" t="n">
        <v>2026</v>
      </c>
      <c r="Q122" s="649" t="n">
        <f aca="false">J122/C122-1</f>
        <v>0.0024393024939704</v>
      </c>
      <c r="R122" s="649" t="n">
        <f aca="false">K122/D122-1</f>
        <v>-0.00265141690413861</v>
      </c>
      <c r="S122" s="649" t="n">
        <f aca="false">L122/E122-1</f>
        <v>-3.94067906904771E-005</v>
      </c>
      <c r="T122" s="649" t="n">
        <f aca="false">M122/F122-1</f>
        <v>6.54328034994656E-005</v>
      </c>
      <c r="U122" s="649" t="n">
        <f aca="false">N122/G122-1</f>
        <v>-9.50020920820194E-008</v>
      </c>
    </row>
    <row r="123" customFormat="false" ht="15" hidden="false" customHeight="false" outlineLevel="0" collapsed="false">
      <c r="B123" s="0" t="n">
        <v>2027</v>
      </c>
      <c r="C123" s="586" t="n">
        <v>1.21910609269201</v>
      </c>
      <c r="D123" s="586" t="n">
        <v>1.22678131924584</v>
      </c>
      <c r="E123" s="586" t="n">
        <v>1.19365268667425</v>
      </c>
      <c r="F123" s="586" t="n">
        <v>1.00043161819986</v>
      </c>
      <c r="G123" s="586" t="n">
        <v>1.19389061105037</v>
      </c>
      <c r="I123" s="0" t="n">
        <v>2027</v>
      </c>
      <c r="J123" s="586" t="n">
        <v>1.22468858749899</v>
      </c>
      <c r="K123" s="586" t="n">
        <v>1.22434658415659</v>
      </c>
      <c r="L123" s="586" t="n">
        <v>1.19361584155781</v>
      </c>
      <c r="M123" s="586" t="n">
        <v>1.00048022979584</v>
      </c>
      <c r="N123" s="586" t="n">
        <v>1.19389061105037</v>
      </c>
      <c r="P123" s="0" t="n">
        <v>2027</v>
      </c>
      <c r="Q123" s="649" t="n">
        <f aca="false">J123/C123-1</f>
        <v>0.00457917062382385</v>
      </c>
      <c r="R123" s="649" t="n">
        <f aca="false">K123/D123-1</f>
        <v>-0.00198465288886773</v>
      </c>
      <c r="S123" s="649" t="n">
        <f aca="false">L123/E123-1</f>
        <v>-3.08675352984622E-005</v>
      </c>
      <c r="T123" s="649" t="n">
        <f aca="false">M123/F123-1</f>
        <v>4.85906233824718E-005</v>
      </c>
      <c r="U123" s="649" t="n">
        <f aca="false">N123/G123-1</f>
        <v>0</v>
      </c>
    </row>
    <row r="124" customFormat="false" ht="15" hidden="false" customHeight="false" outlineLevel="0" collapsed="false">
      <c r="B124" s="0" t="n">
        <v>2028</v>
      </c>
      <c r="C124" s="586" t="n">
        <v>1.22657746364887</v>
      </c>
      <c r="D124" s="586" t="n">
        <v>1.23583594778668</v>
      </c>
      <c r="E124" s="586" t="n">
        <v>1.20202177341686</v>
      </c>
      <c r="F124" s="586" t="n">
        <v>1.00046246981819</v>
      </c>
      <c r="G124" s="586" t="n">
        <v>1.20226676759805</v>
      </c>
      <c r="I124" s="0" t="n">
        <v>2028</v>
      </c>
      <c r="J124" s="586" t="n">
        <v>1.2350446127492</v>
      </c>
      <c r="K124" s="586" t="n">
        <v>1.23417491895253</v>
      </c>
      <c r="L124" s="586" t="n">
        <v>1.20199311610408</v>
      </c>
      <c r="M124" s="586" t="n">
        <v>1.0005071234763</v>
      </c>
      <c r="N124" s="586" t="n">
        <v>1.20226688019442</v>
      </c>
      <c r="P124" s="0" t="n">
        <v>2028</v>
      </c>
      <c r="Q124" s="649" t="n">
        <f aca="false">J124/C124-1</f>
        <v>0.00690306919152239</v>
      </c>
      <c r="R124" s="649" t="n">
        <f aca="false">K124/D124-1</f>
        <v>-0.00134405285517458</v>
      </c>
      <c r="S124" s="649" t="n">
        <f aca="false">L124/E124-1</f>
        <v>-2.38409265236328E-005</v>
      </c>
      <c r="T124" s="649" t="n">
        <f aca="false">M124/F124-1</f>
        <v>4.46330166870013E-005</v>
      </c>
      <c r="U124" s="649" t="n">
        <f aca="false">N124/G124-1</f>
        <v>9.36533997020206E-008</v>
      </c>
    </row>
    <row r="125" customFormat="false" ht="15" hidden="false" customHeight="false" outlineLevel="0" collapsed="false">
      <c r="B125" s="0" t="n">
        <v>2029</v>
      </c>
      <c r="C125" s="586" t="n">
        <v>1.23473623512908</v>
      </c>
      <c r="D125" s="586" t="n">
        <v>1.24450790539594</v>
      </c>
      <c r="E125" s="586" t="n">
        <v>1.21007997948955</v>
      </c>
      <c r="F125" s="586" t="n">
        <v>1.00049362589328</v>
      </c>
      <c r="G125" s="586" t="n">
        <v>1.21033395970694</v>
      </c>
      <c r="I125" s="0" t="n">
        <v>2029</v>
      </c>
      <c r="J125" s="586" t="n">
        <v>1.24664004963716</v>
      </c>
      <c r="K125" s="586" t="n">
        <v>1.24360019461152</v>
      </c>
      <c r="L125" s="586" t="n">
        <v>1.21005516020973</v>
      </c>
      <c r="M125" s="586" t="n">
        <v>1.00053523498379</v>
      </c>
      <c r="N125" s="586" t="n">
        <v>1.21033395970694</v>
      </c>
      <c r="P125" s="0" t="n">
        <v>2029</v>
      </c>
      <c r="Q125" s="649" t="n">
        <f aca="false">J125/C125-1</f>
        <v>0.0096407752274601</v>
      </c>
      <c r="R125" s="649" t="n">
        <f aca="false">K125/D125-1</f>
        <v>-0.000729373257079669</v>
      </c>
      <c r="S125" s="649" t="n">
        <f aca="false">L125/E125-1</f>
        <v>-2.05104457893235E-005</v>
      </c>
      <c r="T125" s="649" t="n">
        <f aca="false">M125/F125-1</f>
        <v>4.15885613191946E-005</v>
      </c>
      <c r="U125" s="649" t="n">
        <f aca="false">N125/G125-1</f>
        <v>0</v>
      </c>
    </row>
    <row r="126" customFormat="false" ht="15" hidden="false" customHeight="false" outlineLevel="0" collapsed="false">
      <c r="B126" s="0" t="n">
        <v>2030</v>
      </c>
      <c r="C126" s="586" t="n">
        <v>1.24235867571286</v>
      </c>
      <c r="D126" s="586" t="n">
        <v>1.25277140186512</v>
      </c>
      <c r="E126" s="586" t="n">
        <v>1.21783216640073</v>
      </c>
      <c r="F126" s="586" t="n">
        <v>1.00053229190178</v>
      </c>
      <c r="G126" s="586" t="n">
        <v>1.21809883056284</v>
      </c>
      <c r="I126" s="0" t="n">
        <v>2030</v>
      </c>
      <c r="J126" s="586" t="n">
        <v>1.25813617847797</v>
      </c>
      <c r="K126" s="586" t="n">
        <v>1.25280921588705</v>
      </c>
      <c r="L126" s="586" t="n">
        <v>1.21780977787512</v>
      </c>
      <c r="M126" s="586" t="n">
        <v>1.00057116088145</v>
      </c>
      <c r="N126" s="586" t="n">
        <v>1.21809883056284</v>
      </c>
      <c r="P126" s="0" t="n">
        <v>2030</v>
      </c>
      <c r="Q126" s="649" t="n">
        <f aca="false">J126/C126-1</f>
        <v>0.0126996358407181</v>
      </c>
      <c r="R126" s="649" t="n">
        <f aca="false">K126/D126-1</f>
        <v>3.01842952943332E-005</v>
      </c>
      <c r="S126" s="649" t="n">
        <f aca="false">L126/E126-1</f>
        <v>-1.83839171175038E-005</v>
      </c>
      <c r="T126" s="649" t="n">
        <f aca="false">M126/F126-1</f>
        <v>3.88483010338447E-005</v>
      </c>
      <c r="U126" s="649" t="n">
        <f aca="false">N126/G126-1</f>
        <v>0</v>
      </c>
    </row>
    <row r="127" customFormat="false" ht="15" hidden="false" customHeight="false" outlineLevel="0" collapsed="false">
      <c r="B127" s="0" t="n">
        <v>2031</v>
      </c>
      <c r="C127" s="586" t="n">
        <v>1.24929725646767</v>
      </c>
      <c r="D127" s="586" t="n">
        <v>1.26076497243584</v>
      </c>
      <c r="E127" s="586" t="n">
        <v>1.22528383533099</v>
      </c>
      <c r="F127" s="586" t="n">
        <v>1.00057329207877</v>
      </c>
      <c r="G127" s="586" t="n">
        <v>1.2255683611407</v>
      </c>
      <c r="I127" s="0" t="n">
        <v>2031</v>
      </c>
      <c r="J127" s="586" t="n">
        <v>1.26894355795948</v>
      </c>
      <c r="K127" s="586" t="n">
        <v>1.26149685673121</v>
      </c>
      <c r="L127" s="586" t="n">
        <v>1.22526835526471</v>
      </c>
      <c r="M127" s="586" t="n">
        <v>1.00060921797643</v>
      </c>
      <c r="N127" s="586" t="n">
        <v>1.2255683611407</v>
      </c>
      <c r="P127" s="0" t="n">
        <v>2031</v>
      </c>
      <c r="Q127" s="649" t="n">
        <f aca="false">J127/C127-1</f>
        <v>0.0157258822030548</v>
      </c>
      <c r="R127" s="649" t="n">
        <f aca="false">K127/D127-1</f>
        <v>0.000580508113225742</v>
      </c>
      <c r="S127" s="649" t="n">
        <f aca="false">L127/E127-1</f>
        <v>-1.26338615051846E-005</v>
      </c>
      <c r="T127" s="649" t="n">
        <f aca="false">M127/F127-1</f>
        <v>3.59053134282306E-005</v>
      </c>
      <c r="U127" s="649" t="n">
        <f aca="false">N127/G127-1</f>
        <v>0</v>
      </c>
    </row>
    <row r="128" customFormat="false" ht="15" hidden="false" customHeight="false" outlineLevel="0" collapsed="false">
      <c r="B128" s="0" t="n">
        <v>2032</v>
      </c>
      <c r="C128" s="586" t="n">
        <v>1.2557006865575</v>
      </c>
      <c r="D128" s="586" t="n">
        <v>1.26844574959938</v>
      </c>
      <c r="E128" s="586" t="n">
        <v>1.23245033841216</v>
      </c>
      <c r="F128" s="586" t="n">
        <v>1.0006223096171</v>
      </c>
      <c r="G128" s="586" t="n">
        <v>1.2327499828009</v>
      </c>
      <c r="I128" s="0" t="n">
        <v>2032</v>
      </c>
      <c r="J128" s="586" t="n">
        <v>1.27789595079446</v>
      </c>
      <c r="K128" s="586" t="n">
        <v>1.26982779111046</v>
      </c>
      <c r="L128" s="586" t="n">
        <v>1.23243767290339</v>
      </c>
      <c r="M128" s="586" t="n">
        <v>1.0006533642066</v>
      </c>
      <c r="N128" s="586" t="n">
        <v>1.2327499828009</v>
      </c>
      <c r="P128" s="0" t="n">
        <v>2032</v>
      </c>
      <c r="Q128" s="649" t="n">
        <f aca="false">J128/C128-1</f>
        <v>0.0176756009410239</v>
      </c>
      <c r="R128" s="649" t="n">
        <f aca="false">K128/D128-1</f>
        <v>0.00108955508070929</v>
      </c>
      <c r="S128" s="649" t="n">
        <f aca="false">L128/E128-1</f>
        <v>-1.02766889465977E-005</v>
      </c>
      <c r="T128" s="649" t="n">
        <f aca="false">M128/F128-1</f>
        <v>3.1035275949165E-005</v>
      </c>
      <c r="U128" s="649" t="n">
        <f aca="false">N128/G128-1</f>
        <v>0</v>
      </c>
    </row>
    <row r="129" customFormat="false" ht="15" hidden="false" customHeight="false" outlineLevel="0" collapsed="false">
      <c r="B129" s="0" t="n">
        <v>2033</v>
      </c>
      <c r="C129" s="586" t="n">
        <v>1.26236595942701</v>
      </c>
      <c r="D129" s="586" t="n">
        <v>1.27564766532395</v>
      </c>
      <c r="E129" s="586" t="n">
        <v>1.23932195262742</v>
      </c>
      <c r="F129" s="586" t="n">
        <v>1.00067964897353</v>
      </c>
      <c r="G129" s="586" t="n">
        <v>1.23965101430751</v>
      </c>
      <c r="I129" s="0" t="n">
        <v>2033</v>
      </c>
      <c r="J129" s="586" t="n">
        <v>1.2868051808789</v>
      </c>
      <c r="K129" s="586" t="n">
        <v>1.27783338549461</v>
      </c>
      <c r="L129" s="586" t="n">
        <v>1.23931440449592</v>
      </c>
      <c r="M129" s="586" t="n">
        <v>1.00069771340795</v>
      </c>
      <c r="N129" s="586" t="n">
        <v>1.23965112690388</v>
      </c>
      <c r="P129" s="0" t="n">
        <v>2033</v>
      </c>
      <c r="Q129" s="649" t="n">
        <f aca="false">J129/C129-1</f>
        <v>0.0193598546201159</v>
      </c>
      <c r="R129" s="649" t="n">
        <f aca="false">K129/D129-1</f>
        <v>0.00171341995918994</v>
      </c>
      <c r="S129" s="649" t="n">
        <f aca="false">L129/E129-1</f>
        <v>-6.09053320166364E-006</v>
      </c>
      <c r="T129" s="649" t="n">
        <f aca="false">M129/F129-1</f>
        <v>1.80521652843879E-005</v>
      </c>
      <c r="U129" s="649" t="n">
        <f aca="false">N129/G129-1</f>
        <v>9.08290871404205E-008</v>
      </c>
    </row>
    <row r="130" customFormat="false" ht="15" hidden="false" customHeight="false" outlineLevel="0" collapsed="false">
      <c r="B130" s="0" t="n">
        <v>2034</v>
      </c>
      <c r="C130" s="586" t="n">
        <v>1.26924721465375</v>
      </c>
      <c r="D130" s="586" t="n">
        <v>1.28219959809097</v>
      </c>
      <c r="E130" s="586" t="n">
        <v>1.24592004302691</v>
      </c>
      <c r="F130" s="586" t="n">
        <v>1.0007344511903</v>
      </c>
      <c r="G130" s="586" t="n">
        <v>1.24627922481002</v>
      </c>
      <c r="I130" s="0" t="n">
        <v>2034</v>
      </c>
      <c r="J130" s="586" t="n">
        <v>1.29427975532116</v>
      </c>
      <c r="K130" s="586" t="n">
        <v>1.28500480604021</v>
      </c>
      <c r="L130" s="586" t="n">
        <v>1.24591492564963</v>
      </c>
      <c r="M130" s="586" t="n">
        <v>1.00074125072461</v>
      </c>
      <c r="N130" s="586" t="n">
        <v>1.24627922481002</v>
      </c>
      <c r="P130" s="0" t="n">
        <v>2034</v>
      </c>
      <c r="Q130" s="649" t="n">
        <f aca="false">J130/C130-1</f>
        <v>0.0197223522560488</v>
      </c>
      <c r="R130" s="649" t="n">
        <f aca="false">K130/D130-1</f>
        <v>0.00218780910040572</v>
      </c>
      <c r="S130" s="649" t="n">
        <f aca="false">L130/E130-1</f>
        <v>-4.10730793565239E-006</v>
      </c>
      <c r="T130" s="649" t="n">
        <f aca="false">M130/F130-1</f>
        <v>6.79454404917124E-006</v>
      </c>
      <c r="U130" s="649" t="n">
        <f aca="false">N130/G130-1</f>
        <v>0</v>
      </c>
    </row>
    <row r="131" customFormat="false" ht="15" hidden="false" customHeight="false" outlineLevel="0" collapsed="false">
      <c r="B131" s="0" t="n">
        <v>2035</v>
      </c>
      <c r="C131" s="586" t="n">
        <v>1.27558876689417</v>
      </c>
      <c r="D131" s="586" t="n">
        <v>1.28849728819443</v>
      </c>
      <c r="E131" s="586" t="n">
        <v>1.25225036666008</v>
      </c>
      <c r="F131" s="586" t="n">
        <v>1.00079310985937</v>
      </c>
      <c r="G131" s="586" t="n">
        <v>1.25264204566886</v>
      </c>
      <c r="I131" s="0" t="n">
        <v>2035</v>
      </c>
      <c r="J131" s="586" t="n">
        <v>1.3018497599072</v>
      </c>
      <c r="K131" s="586" t="n">
        <v>1.29160518257725</v>
      </c>
      <c r="L131" s="586" t="n">
        <v>1.25224652862712</v>
      </c>
      <c r="M131" s="586" t="n">
        <v>1.00079696631166</v>
      </c>
      <c r="N131" s="586" t="n">
        <v>1.25264204566886</v>
      </c>
      <c r="P131" s="0" t="n">
        <v>2035</v>
      </c>
      <c r="Q131" s="649" t="n">
        <f aca="false">J131/C131-1</f>
        <v>0.020587350480493</v>
      </c>
      <c r="R131" s="649" t="n">
        <f aca="false">K131/D131-1</f>
        <v>0.00241203020859682</v>
      </c>
      <c r="S131" s="649" t="n">
        <f aca="false">L131/E131-1</f>
        <v>-3.06490863333231E-006</v>
      </c>
      <c r="T131" s="649" t="n">
        <f aca="false">M131/F131-1</f>
        <v>3.85339612352098E-006</v>
      </c>
      <c r="U131" s="649" t="n">
        <f aca="false">N131/G131-1</f>
        <v>0</v>
      </c>
    </row>
    <row r="133" s="568" customFormat="true" ht="18.75" hidden="false" customHeight="false" outlineLevel="0" collapsed="false">
      <c r="A133" s="567" t="s">
        <v>720</v>
      </c>
    </row>
    <row r="134" s="568" customFormat="true" ht="18.75" hidden="false" customHeight="false" outlineLevel="0" collapsed="false">
      <c r="A134" s="567" t="s">
        <v>679</v>
      </c>
    </row>
    <row r="135" customFormat="false" ht="18.75" hidden="false" customHeight="false" outlineLevel="0" collapsed="false">
      <c r="B135" s="580"/>
    </row>
    <row r="136" customFormat="false" ht="18.75" hidden="false" customHeight="false" outlineLevel="0" collapsed="false">
      <c r="B136" s="650" t="s">
        <v>721</v>
      </c>
      <c r="C136" s="650"/>
      <c r="D136" s="650"/>
      <c r="E136" s="650"/>
      <c r="F136" s="650"/>
      <c r="G136" s="650"/>
      <c r="H136" s="650"/>
      <c r="I136" s="650"/>
      <c r="J136" s="650"/>
      <c r="K136" s="650"/>
      <c r="L136" s="650"/>
      <c r="N136" s="650" t="s">
        <v>718</v>
      </c>
      <c r="O136" s="650"/>
      <c r="P136" s="650"/>
      <c r="Q136" s="650"/>
      <c r="R136" s="650"/>
      <c r="S136" s="650"/>
      <c r="T136" s="650"/>
      <c r="U136" s="650"/>
      <c r="V136" s="650"/>
      <c r="W136" s="650"/>
      <c r="X136" s="650"/>
      <c r="Z136" s="650" t="s">
        <v>722</v>
      </c>
      <c r="AA136" s="650"/>
      <c r="AB136" s="650"/>
      <c r="AC136" s="650"/>
      <c r="AD136" s="650"/>
      <c r="AE136" s="650"/>
      <c r="AF136" s="650"/>
      <c r="AG136" s="650"/>
      <c r="AH136" s="650"/>
      <c r="AI136" s="650"/>
      <c r="AJ136" s="650"/>
    </row>
    <row r="137" customFormat="false" ht="15" hidden="false" customHeight="true" outlineLevel="0" collapsed="false">
      <c r="B137" s="651" t="s">
        <v>723</v>
      </c>
      <c r="C137" s="651"/>
      <c r="D137" s="651"/>
      <c r="E137" s="651"/>
      <c r="F137" s="651"/>
      <c r="G137" s="651"/>
      <c r="H137" s="651"/>
      <c r="I137" s="651"/>
      <c r="J137" s="651"/>
      <c r="K137" s="651"/>
      <c r="L137" s="651"/>
      <c r="M137" s="652"/>
      <c r="N137" s="651" t="s">
        <v>724</v>
      </c>
      <c r="O137" s="651"/>
      <c r="P137" s="651"/>
      <c r="Q137" s="651"/>
      <c r="R137" s="651"/>
      <c r="S137" s="651"/>
      <c r="T137" s="651"/>
      <c r="U137" s="651"/>
      <c r="V137" s="651"/>
      <c r="W137" s="651"/>
      <c r="X137" s="651"/>
      <c r="Y137" s="652"/>
      <c r="Z137" s="651" t="s">
        <v>725</v>
      </c>
      <c r="AA137" s="651"/>
      <c r="AB137" s="651"/>
      <c r="AC137" s="651"/>
      <c r="AD137" s="651"/>
      <c r="AE137" s="651"/>
      <c r="AF137" s="651"/>
      <c r="AG137" s="651"/>
      <c r="AH137" s="651"/>
      <c r="AI137" s="651"/>
      <c r="AJ137" s="651"/>
      <c r="AK137" s="571"/>
    </row>
    <row r="138" customFormat="false" ht="45" hidden="false" customHeight="false" outlineLevel="0" collapsed="false">
      <c r="B138" s="653" t="s">
        <v>585</v>
      </c>
      <c r="C138" s="654" t="s">
        <v>587</v>
      </c>
      <c r="D138" s="654" t="s">
        <v>589</v>
      </c>
      <c r="E138" s="654" t="s">
        <v>591</v>
      </c>
      <c r="F138" s="654" t="s">
        <v>592</v>
      </c>
      <c r="G138" s="654" t="s">
        <v>504</v>
      </c>
      <c r="H138" s="654" t="s">
        <v>506</v>
      </c>
      <c r="I138" s="654" t="s">
        <v>501</v>
      </c>
      <c r="J138" s="654" t="s">
        <v>132</v>
      </c>
      <c r="K138" s="654" t="s">
        <v>593</v>
      </c>
      <c r="L138" s="655" t="s">
        <v>594</v>
      </c>
      <c r="M138" s="656"/>
      <c r="N138" s="653" t="s">
        <v>585</v>
      </c>
      <c r="O138" s="654" t="s">
        <v>587</v>
      </c>
      <c r="P138" s="654" t="s">
        <v>589</v>
      </c>
      <c r="Q138" s="654" t="s">
        <v>591</v>
      </c>
      <c r="R138" s="654" t="s">
        <v>592</v>
      </c>
      <c r="S138" s="654" t="s">
        <v>504</v>
      </c>
      <c r="T138" s="654" t="s">
        <v>506</v>
      </c>
      <c r="U138" s="654" t="s">
        <v>501</v>
      </c>
      <c r="V138" s="654" t="s">
        <v>132</v>
      </c>
      <c r="W138" s="654" t="s">
        <v>593</v>
      </c>
      <c r="X138" s="655" t="s">
        <v>594</v>
      </c>
      <c r="Y138" s="656"/>
      <c r="Z138" s="653" t="s">
        <v>585</v>
      </c>
      <c r="AA138" s="654" t="s">
        <v>587</v>
      </c>
      <c r="AB138" s="654" t="s">
        <v>589</v>
      </c>
      <c r="AC138" s="654" t="s">
        <v>591</v>
      </c>
      <c r="AD138" s="654" t="s">
        <v>592</v>
      </c>
      <c r="AE138" s="654" t="s">
        <v>504</v>
      </c>
      <c r="AF138" s="654" t="s">
        <v>506</v>
      </c>
      <c r="AG138" s="654" t="s">
        <v>501</v>
      </c>
      <c r="AH138" s="654" t="s">
        <v>132</v>
      </c>
      <c r="AI138" s="654" t="s">
        <v>593</v>
      </c>
      <c r="AJ138" s="655" t="s">
        <v>594</v>
      </c>
    </row>
    <row r="139" customFormat="false" ht="15" hidden="false" customHeight="false" outlineLevel="0" collapsed="false">
      <c r="B139" s="0" t="n">
        <v>2008</v>
      </c>
      <c r="C139" s="657" t="n">
        <v>110298.43</v>
      </c>
      <c r="D139" s="657"/>
      <c r="E139" s="657" t="n">
        <v>0</v>
      </c>
      <c r="F139" s="657" t="n">
        <v>78853.076</v>
      </c>
      <c r="G139" s="657" t="n">
        <v>9566.3916</v>
      </c>
      <c r="H139" s="657" t="n">
        <v>4973.457</v>
      </c>
      <c r="I139" s="657" t="n">
        <v>72830.136</v>
      </c>
      <c r="J139" s="658"/>
      <c r="K139" s="658"/>
      <c r="L139" s="658"/>
      <c r="M139" s="658"/>
      <c r="N139" s="0" t="n">
        <v>2008</v>
      </c>
      <c r="O139" s="657" t="n">
        <v>110298.43</v>
      </c>
      <c r="P139" s="657"/>
      <c r="Q139" s="657" t="n">
        <v>0</v>
      </c>
      <c r="R139" s="657" t="n">
        <v>78853.076</v>
      </c>
      <c r="S139" s="657" t="n">
        <v>9566.3916</v>
      </c>
      <c r="T139" s="657" t="n">
        <v>4973.457</v>
      </c>
      <c r="U139" s="657" t="n">
        <v>72830.136</v>
      </c>
      <c r="V139" s="658"/>
      <c r="W139" s="658"/>
      <c r="X139" s="658"/>
      <c r="Y139" s="658"/>
      <c r="Z139" s="0" t="n">
        <v>2008</v>
      </c>
      <c r="AA139" s="587" t="n">
        <f aca="false">O139/C139-1</f>
        <v>0</v>
      </c>
      <c r="AB139" s="587" t="e">
        <f aca="false">P139/D139-1</f>
        <v>#DIV/0!</v>
      </c>
      <c r="AC139" s="587" t="e">
        <f aca="false">Q139/E139-1</f>
        <v>#DIV/0!</v>
      </c>
      <c r="AD139" s="587" t="n">
        <f aca="false">R139/F139-1</f>
        <v>0</v>
      </c>
      <c r="AE139" s="587" t="n">
        <f aca="false">S139/G139-1</f>
        <v>0</v>
      </c>
      <c r="AF139" s="587" t="n">
        <f aca="false">T139/H139-1</f>
        <v>0</v>
      </c>
      <c r="AG139" s="587" t="n">
        <f aca="false">U139/I139-1</f>
        <v>0</v>
      </c>
      <c r="AH139" s="658"/>
      <c r="AI139" s="658"/>
      <c r="AJ139" s="658"/>
      <c r="AK139" s="586"/>
    </row>
    <row r="140" customFormat="false" ht="15" hidden="false" customHeight="false" outlineLevel="0" collapsed="false">
      <c r="B140" s="0" t="n">
        <v>2009</v>
      </c>
      <c r="C140" s="657" t="n">
        <v>110484.078</v>
      </c>
      <c r="D140" s="657"/>
      <c r="E140" s="657" t="n">
        <v>929.62407</v>
      </c>
      <c r="F140" s="657" t="n">
        <v>77252.222</v>
      </c>
      <c r="G140" s="657" t="n">
        <v>10509.249</v>
      </c>
      <c r="H140" s="657" t="n">
        <v>5003.9894</v>
      </c>
      <c r="I140" s="657" t="n">
        <v>69129.421</v>
      </c>
      <c r="J140" s="658"/>
      <c r="K140" s="658"/>
      <c r="L140" s="658"/>
      <c r="M140" s="658"/>
      <c r="N140" s="0" t="n">
        <v>2009</v>
      </c>
      <c r="O140" s="657" t="n">
        <v>110484.078</v>
      </c>
      <c r="P140" s="657"/>
      <c r="Q140" s="657" t="n">
        <v>929.62407</v>
      </c>
      <c r="R140" s="657" t="n">
        <v>77252.222</v>
      </c>
      <c r="S140" s="657" t="n">
        <v>10509.249</v>
      </c>
      <c r="T140" s="657" t="n">
        <v>5003.9894</v>
      </c>
      <c r="U140" s="657" t="n">
        <v>69129.421</v>
      </c>
      <c r="V140" s="658"/>
      <c r="W140" s="658"/>
      <c r="X140" s="658"/>
      <c r="Y140" s="658"/>
      <c r="Z140" s="0" t="n">
        <v>2009</v>
      </c>
      <c r="AA140" s="587" t="n">
        <f aca="false">O140/C140-1</f>
        <v>0</v>
      </c>
      <c r="AB140" s="587" t="e">
        <f aca="false">P140/D140-1</f>
        <v>#DIV/0!</v>
      </c>
      <c r="AC140" s="587" t="n">
        <f aca="false">Q140/E140-1</f>
        <v>0</v>
      </c>
      <c r="AD140" s="587" t="n">
        <f aca="false">R140/F140-1</f>
        <v>0</v>
      </c>
      <c r="AE140" s="587" t="n">
        <f aca="false">S140/G140-1</f>
        <v>0</v>
      </c>
      <c r="AF140" s="587" t="n">
        <f aca="false">T140/H140-1</f>
        <v>0</v>
      </c>
      <c r="AG140" s="587" t="n">
        <f aca="false">U140/I140-1</f>
        <v>0</v>
      </c>
      <c r="AH140" s="658"/>
      <c r="AI140" s="658"/>
      <c r="AJ140" s="658"/>
      <c r="AK140" s="586"/>
    </row>
    <row r="141" customFormat="false" ht="15" hidden="false" customHeight="false" outlineLevel="0" collapsed="false">
      <c r="B141" s="0" t="n">
        <v>2010</v>
      </c>
      <c r="C141" s="657" t="n">
        <v>111383.7773</v>
      </c>
      <c r="D141" s="657"/>
      <c r="E141" s="657" t="n">
        <v>1560.0251</v>
      </c>
      <c r="F141" s="657" t="n">
        <v>75908.279</v>
      </c>
      <c r="G141" s="657" t="n">
        <v>11060.801</v>
      </c>
      <c r="H141" s="657" t="n">
        <v>5012.5205</v>
      </c>
      <c r="I141" s="657" t="n">
        <v>65414.716</v>
      </c>
      <c r="J141" s="658"/>
      <c r="K141" s="658"/>
      <c r="L141" s="658"/>
      <c r="M141" s="658"/>
      <c r="N141" s="0" t="n">
        <v>2010</v>
      </c>
      <c r="O141" s="657" t="n">
        <v>111383.7799</v>
      </c>
      <c r="P141" s="657"/>
      <c r="Q141" s="657" t="n">
        <v>1560.0252</v>
      </c>
      <c r="R141" s="657" t="n">
        <v>75908.279</v>
      </c>
      <c r="S141" s="657" t="n">
        <v>11060.801</v>
      </c>
      <c r="T141" s="657" t="n">
        <v>5012.5205</v>
      </c>
      <c r="U141" s="657" t="n">
        <v>65414.716</v>
      </c>
      <c r="V141" s="658"/>
      <c r="W141" s="658"/>
      <c r="X141" s="658"/>
      <c r="Y141" s="658"/>
      <c r="Z141" s="0" t="n">
        <v>2010</v>
      </c>
      <c r="AA141" s="587" t="n">
        <f aca="false">O141/C141-1</f>
        <v>2.33427170925893E-008</v>
      </c>
      <c r="AB141" s="587" t="e">
        <f aca="false">P141/D141-1</f>
        <v>#DIV/0!</v>
      </c>
      <c r="AC141" s="587" t="n">
        <f aca="false">Q141/E141-1</f>
        <v>6.41015327484951E-008</v>
      </c>
      <c r="AD141" s="587" t="n">
        <f aca="false">R141/F141-1</f>
        <v>0</v>
      </c>
      <c r="AE141" s="587" t="n">
        <f aca="false">S141/G141-1</f>
        <v>0</v>
      </c>
      <c r="AF141" s="587" t="n">
        <f aca="false">T141/H141-1</f>
        <v>0</v>
      </c>
      <c r="AG141" s="587" t="n">
        <f aca="false">U141/I141-1</f>
        <v>0</v>
      </c>
      <c r="AH141" s="658"/>
      <c r="AI141" s="658"/>
      <c r="AJ141" s="658"/>
      <c r="AK141" s="586"/>
    </row>
    <row r="142" customFormat="false" ht="15" hidden="false" customHeight="false" outlineLevel="0" collapsed="false">
      <c r="B142" s="0" t="n">
        <v>2011</v>
      </c>
      <c r="C142" s="657" t="n">
        <v>112357.8313</v>
      </c>
      <c r="D142" s="657"/>
      <c r="E142" s="657" t="n">
        <v>2027.7396</v>
      </c>
      <c r="F142" s="657" t="n">
        <v>74950.617</v>
      </c>
      <c r="G142" s="657" t="n">
        <v>11394.981</v>
      </c>
      <c r="H142" s="657" t="n">
        <v>5019.4426</v>
      </c>
      <c r="I142" s="657" t="n">
        <v>61854.382</v>
      </c>
      <c r="J142" s="658"/>
      <c r="K142" s="658"/>
      <c r="L142" s="658"/>
      <c r="M142" s="658"/>
      <c r="N142" s="0" t="n">
        <v>2011</v>
      </c>
      <c r="O142" s="657" t="n">
        <v>112357.8345</v>
      </c>
      <c r="P142" s="657"/>
      <c r="Q142" s="657" t="n">
        <v>2027.7397</v>
      </c>
      <c r="R142" s="657" t="n">
        <v>74950.616</v>
      </c>
      <c r="S142" s="657" t="n">
        <v>11394.981</v>
      </c>
      <c r="T142" s="657" t="n">
        <v>5019.4426</v>
      </c>
      <c r="U142" s="657" t="n">
        <v>61854.382</v>
      </c>
      <c r="V142" s="658"/>
      <c r="W142" s="658"/>
      <c r="X142" s="658"/>
      <c r="Y142" s="658"/>
      <c r="Z142" s="0" t="n">
        <v>2011</v>
      </c>
      <c r="AA142" s="587" t="n">
        <f aca="false">O142/C142-1</f>
        <v>2.84804357875146E-008</v>
      </c>
      <c r="AB142" s="587" t="e">
        <f aca="false">P142/D142-1</f>
        <v>#DIV/0!</v>
      </c>
      <c r="AC142" s="587" t="n">
        <f aca="false">Q142/E142-1</f>
        <v>4.93159970638146E-008</v>
      </c>
      <c r="AD142" s="587" t="n">
        <f aca="false">R142/F142-1</f>
        <v>-1.33421184100868E-008</v>
      </c>
      <c r="AE142" s="587" t="n">
        <f aca="false">S142/G142-1</f>
        <v>0</v>
      </c>
      <c r="AF142" s="587" t="n">
        <f aca="false">T142/H142-1</f>
        <v>0</v>
      </c>
      <c r="AG142" s="587" t="n">
        <f aca="false">U142/I142-1</f>
        <v>0</v>
      </c>
      <c r="AH142" s="658"/>
      <c r="AI142" s="658"/>
      <c r="AJ142" s="658"/>
      <c r="AK142" s="586"/>
    </row>
    <row r="143" customFormat="false" ht="15" hidden="false" customHeight="false" outlineLevel="0" collapsed="false">
      <c r="B143" s="0" t="n">
        <v>2012</v>
      </c>
      <c r="C143" s="657" t="n">
        <v>113137.1474</v>
      </c>
      <c r="D143" s="657"/>
      <c r="E143" s="657" t="n">
        <v>2433.8245</v>
      </c>
      <c r="F143" s="657" t="n">
        <v>74175.887</v>
      </c>
      <c r="G143" s="657" t="n">
        <v>11640.366</v>
      </c>
      <c r="H143" s="657" t="n">
        <v>5020.1118</v>
      </c>
      <c r="I143" s="657" t="n">
        <v>58993.537</v>
      </c>
      <c r="J143" s="658"/>
      <c r="K143" s="658"/>
      <c r="L143" s="658"/>
      <c r="M143" s="658"/>
      <c r="N143" s="0" t="n">
        <v>2012</v>
      </c>
      <c r="O143" s="657" t="n">
        <v>113150.3089</v>
      </c>
      <c r="P143" s="657"/>
      <c r="Q143" s="657" t="n">
        <v>2429.7839</v>
      </c>
      <c r="R143" s="657" t="n">
        <v>74144.04</v>
      </c>
      <c r="S143" s="657" t="n">
        <v>11639.035</v>
      </c>
      <c r="T143" s="657" t="n">
        <v>5020.1118</v>
      </c>
      <c r="U143" s="657" t="n">
        <v>59044.188</v>
      </c>
      <c r="V143" s="658"/>
      <c r="W143" s="658"/>
      <c r="X143" s="658"/>
      <c r="Y143" s="658"/>
      <c r="Z143" s="0" t="n">
        <v>2012</v>
      </c>
      <c r="AA143" s="587" t="n">
        <f aca="false">O143/C143-1</f>
        <v>0.000116332259584739</v>
      </c>
      <c r="AB143" s="587" t="e">
        <f aca="false">P143/D143-1</f>
        <v>#DIV/0!</v>
      </c>
      <c r="AC143" s="587" t="n">
        <f aca="false">Q143/E143-1</f>
        <v>-0.00166018544065127</v>
      </c>
      <c r="AD143" s="587" t="n">
        <f aca="false">R143/F143-1</f>
        <v>-0.00042934437710207</v>
      </c>
      <c r="AE143" s="587" t="n">
        <f aca="false">S143/G143-1</f>
        <v>-0.000114343483701429</v>
      </c>
      <c r="AF143" s="587" t="n">
        <f aca="false">T143/H143-1</f>
        <v>0</v>
      </c>
      <c r="AG143" s="587" t="n">
        <f aca="false">U143/I143-1</f>
        <v>0.000858585576925197</v>
      </c>
      <c r="AH143" s="658"/>
      <c r="AI143" s="658"/>
      <c r="AJ143" s="658"/>
      <c r="AK143" s="586"/>
    </row>
    <row r="144" customFormat="false" ht="15" hidden="false" customHeight="false" outlineLevel="0" collapsed="false">
      <c r="B144" s="0" t="n">
        <v>2013</v>
      </c>
      <c r="C144" s="657" t="n">
        <v>113871.558</v>
      </c>
      <c r="D144" s="657"/>
      <c r="E144" s="657" t="n">
        <v>2805.1364</v>
      </c>
      <c r="F144" s="657" t="n">
        <v>73418.19</v>
      </c>
      <c r="G144" s="657" t="n">
        <v>11872.895</v>
      </c>
      <c r="H144" s="657" t="n">
        <v>5020.1118</v>
      </c>
      <c r="I144" s="657" t="n">
        <v>56336.83</v>
      </c>
      <c r="J144" s="658"/>
      <c r="K144" s="658"/>
      <c r="L144" s="658"/>
      <c r="M144" s="658"/>
      <c r="N144" s="0" t="n">
        <v>2013</v>
      </c>
      <c r="O144" s="657" t="n">
        <v>113900.683</v>
      </c>
      <c r="P144" s="657"/>
      <c r="Q144" s="657" t="n">
        <v>2792.7516</v>
      </c>
      <c r="R144" s="657" t="n">
        <v>73342.529</v>
      </c>
      <c r="S144" s="657" t="n">
        <v>11864.449</v>
      </c>
      <c r="T144" s="657" t="n">
        <v>5020.1118</v>
      </c>
      <c r="U144" s="657" t="n">
        <v>56511.896</v>
      </c>
      <c r="V144" s="658"/>
      <c r="W144" s="658"/>
      <c r="X144" s="658"/>
      <c r="Y144" s="658"/>
      <c r="Z144" s="0" t="n">
        <v>2013</v>
      </c>
      <c r="AA144" s="587" t="n">
        <f aca="false">O144/C144-1</f>
        <v>0.000255770628869501</v>
      </c>
      <c r="AB144" s="587" t="e">
        <f aca="false">P144/D144-1</f>
        <v>#DIV/0!</v>
      </c>
      <c r="AC144" s="587" t="n">
        <f aca="false">Q144/E144-1</f>
        <v>-0.00441504377469837</v>
      </c>
      <c r="AD144" s="587" t="n">
        <f aca="false">R144/F144-1</f>
        <v>-0.00103054842403505</v>
      </c>
      <c r="AE144" s="587" t="n">
        <f aca="false">S144/G144-1</f>
        <v>-0.000711368204637575</v>
      </c>
      <c r="AF144" s="587" t="n">
        <f aca="false">T144/H144-1</f>
        <v>0</v>
      </c>
      <c r="AG144" s="587" t="n">
        <f aca="false">U144/I144-1</f>
        <v>0.00310748758849222</v>
      </c>
      <c r="AH144" s="658"/>
      <c r="AI144" s="658"/>
      <c r="AJ144" s="658"/>
      <c r="AK144" s="586"/>
    </row>
    <row r="145" customFormat="false" ht="15" hidden="false" customHeight="false" outlineLevel="0" collapsed="false">
      <c r="B145" s="0" t="n">
        <v>2014</v>
      </c>
      <c r="C145" s="657" t="n">
        <v>114502.898</v>
      </c>
      <c r="D145" s="657"/>
      <c r="E145" s="657" t="n">
        <v>3237.9496</v>
      </c>
      <c r="F145" s="657" t="n">
        <v>72651.425</v>
      </c>
      <c r="G145" s="657" t="n">
        <v>12112.004</v>
      </c>
      <c r="H145" s="657" t="n">
        <v>5020.1118</v>
      </c>
      <c r="I145" s="657" t="n">
        <v>53607.664</v>
      </c>
      <c r="J145" s="658"/>
      <c r="K145" s="658"/>
      <c r="L145" s="658"/>
      <c r="M145" s="658"/>
      <c r="N145" s="0" t="n">
        <v>2014</v>
      </c>
      <c r="O145" s="657" t="n">
        <v>114614.799</v>
      </c>
      <c r="P145" s="657"/>
      <c r="Q145" s="657" t="n">
        <v>3201.9858</v>
      </c>
      <c r="R145" s="657" t="n">
        <v>72449.202</v>
      </c>
      <c r="S145" s="657" t="n">
        <v>12082.38</v>
      </c>
      <c r="T145" s="657" t="n">
        <v>5020.1118</v>
      </c>
      <c r="U145" s="657" t="n">
        <v>54030.079</v>
      </c>
      <c r="V145" s="658"/>
      <c r="W145" s="658"/>
      <c r="X145" s="658"/>
      <c r="Y145" s="658"/>
      <c r="Z145" s="0" t="n">
        <v>2014</v>
      </c>
      <c r="AA145" s="587" t="n">
        <f aca="false">O145/C145-1</f>
        <v>0.000977276575130803</v>
      </c>
      <c r="AB145" s="587" t="e">
        <f aca="false">P145/D145-1</f>
        <v>#DIV/0!</v>
      </c>
      <c r="AC145" s="587" t="n">
        <f aca="false">Q145/E145-1</f>
        <v>-0.0111069671992424</v>
      </c>
      <c r="AD145" s="587" t="n">
        <f aca="false">R145/F145-1</f>
        <v>-0.00278346914737049</v>
      </c>
      <c r="AE145" s="587" t="n">
        <f aca="false">S145/G145-1</f>
        <v>-0.00244583802977616</v>
      </c>
      <c r="AF145" s="587" t="n">
        <f aca="false">T145/H145-1</f>
        <v>0</v>
      </c>
      <c r="AG145" s="587" t="n">
        <f aca="false">U145/I145-1</f>
        <v>0.00787975017900422</v>
      </c>
      <c r="AH145" s="658"/>
      <c r="AI145" s="658"/>
      <c r="AJ145" s="658"/>
      <c r="AK145" s="586"/>
    </row>
    <row r="146" customFormat="false" ht="15" hidden="false" customHeight="false" outlineLevel="0" collapsed="false">
      <c r="B146" s="0" t="n">
        <v>2015</v>
      </c>
      <c r="C146" s="657" t="n">
        <v>114729.105</v>
      </c>
      <c r="D146" s="657"/>
      <c r="E146" s="657" t="n">
        <v>3753.4927</v>
      </c>
      <c r="F146" s="657" t="n">
        <v>71828.729</v>
      </c>
      <c r="G146" s="657" t="n">
        <v>12364.64</v>
      </c>
      <c r="H146" s="657" t="n">
        <v>5020.1118</v>
      </c>
      <c r="I146" s="657" t="n">
        <v>51099.07</v>
      </c>
      <c r="J146" s="658"/>
      <c r="K146" s="658"/>
      <c r="L146" s="658"/>
      <c r="M146" s="658"/>
      <c r="N146" s="0" t="n">
        <v>2015</v>
      </c>
      <c r="O146" s="657" t="n">
        <v>115104.682</v>
      </c>
      <c r="P146" s="657"/>
      <c r="Q146" s="657" t="n">
        <v>3623.709</v>
      </c>
      <c r="R146" s="657" t="n">
        <v>71556.859</v>
      </c>
      <c r="S146" s="657" t="n">
        <v>12263.001</v>
      </c>
      <c r="T146" s="657" t="n">
        <v>5020.1118</v>
      </c>
      <c r="U146" s="657" t="n">
        <v>52066.213</v>
      </c>
      <c r="V146" s="658"/>
      <c r="W146" s="658"/>
      <c r="X146" s="658"/>
      <c r="Y146" s="658"/>
      <c r="Z146" s="0" t="n">
        <v>2015</v>
      </c>
      <c r="AA146" s="587" t="n">
        <f aca="false">O146/C146-1</f>
        <v>0.00327359827307983</v>
      </c>
      <c r="AB146" s="587" t="e">
        <f aca="false">P146/D146-1</f>
        <v>#DIV/0!</v>
      </c>
      <c r="AC146" s="587" t="n">
        <f aca="false">Q146/E146-1</f>
        <v>-0.0345767823126444</v>
      </c>
      <c r="AD146" s="587" t="n">
        <f aca="false">R146/F146-1</f>
        <v>-0.00378497578594228</v>
      </c>
      <c r="AE146" s="587" t="n">
        <f aca="false">S146/G146-1</f>
        <v>-0.00822013418910694</v>
      </c>
      <c r="AF146" s="587" t="n">
        <f aca="false">T146/H146-1</f>
        <v>0</v>
      </c>
      <c r="AG146" s="587" t="n">
        <f aca="false">U146/I146-1</f>
        <v>0.0189268219558596</v>
      </c>
      <c r="AH146" s="658"/>
      <c r="AI146" s="658"/>
      <c r="AJ146" s="658"/>
      <c r="AK146" s="586"/>
    </row>
    <row r="147" customFormat="false" ht="15" hidden="false" customHeight="false" outlineLevel="0" collapsed="false">
      <c r="B147" s="0" t="n">
        <v>2016</v>
      </c>
      <c r="C147" s="657" t="n">
        <v>114911.731</v>
      </c>
      <c r="D147" s="657"/>
      <c r="E147" s="657" t="n">
        <v>4393.5804</v>
      </c>
      <c r="F147" s="657" t="n">
        <v>71196.545</v>
      </c>
      <c r="G147" s="657" t="n">
        <v>12650.777</v>
      </c>
      <c r="H147" s="657" t="n">
        <v>5020.1118</v>
      </c>
      <c r="I147" s="657" t="n">
        <v>48056.415</v>
      </c>
      <c r="J147" s="658"/>
      <c r="K147" s="658"/>
      <c r="L147" s="658"/>
      <c r="M147" s="658"/>
      <c r="N147" s="0" t="n">
        <v>2016</v>
      </c>
      <c r="O147" s="657" t="n">
        <v>115439.297</v>
      </c>
      <c r="P147" s="657"/>
      <c r="Q147" s="657" t="n">
        <v>4263.9685</v>
      </c>
      <c r="R147" s="657" t="n">
        <v>70515.504</v>
      </c>
      <c r="S147" s="657" t="n">
        <v>12557.554</v>
      </c>
      <c r="T147" s="657" t="n">
        <v>5020.5633</v>
      </c>
      <c r="U147" s="657" t="n">
        <v>49464.57</v>
      </c>
      <c r="V147" s="658"/>
      <c r="W147" s="658"/>
      <c r="X147" s="658"/>
      <c r="Y147" s="658"/>
      <c r="Z147" s="0" t="n">
        <v>2016</v>
      </c>
      <c r="AA147" s="587" t="n">
        <f aca="false">O147/C147-1</f>
        <v>0.00459105432847418</v>
      </c>
      <c r="AB147" s="587" t="e">
        <f aca="false">P147/D147-1</f>
        <v>#DIV/0!</v>
      </c>
      <c r="AC147" s="587" t="n">
        <f aca="false">Q147/E147-1</f>
        <v>-0.0295002909244587</v>
      </c>
      <c r="AD147" s="587" t="n">
        <f aca="false">R147/F147-1</f>
        <v>-0.00956564675996563</v>
      </c>
      <c r="AE147" s="587" t="n">
        <f aca="false">S147/G147-1</f>
        <v>-0.00736895449188613</v>
      </c>
      <c r="AF147" s="587" t="n">
        <f aca="false">T147/H147-1</f>
        <v>8.99382360368683E-005</v>
      </c>
      <c r="AG147" s="587" t="n">
        <f aca="false">U147/I147-1</f>
        <v>0.0293021233481523</v>
      </c>
      <c r="AH147" s="658"/>
      <c r="AI147" s="658"/>
      <c r="AJ147" s="658"/>
      <c r="AK147" s="586"/>
    </row>
    <row r="148" customFormat="false" ht="15" hidden="false" customHeight="false" outlineLevel="0" collapsed="false">
      <c r="B148" s="0" t="n">
        <v>2017</v>
      </c>
      <c r="C148" s="657" t="n">
        <v>114889.398</v>
      </c>
      <c r="D148" s="657"/>
      <c r="E148" s="657" t="n">
        <v>4771.6388</v>
      </c>
      <c r="F148" s="657" t="n">
        <v>70462.101</v>
      </c>
      <c r="G148" s="657" t="n">
        <v>12754.399</v>
      </c>
      <c r="H148" s="657" t="n">
        <v>4992.5222</v>
      </c>
      <c r="I148" s="657" t="n">
        <v>45648.68</v>
      </c>
      <c r="J148" s="658"/>
      <c r="K148" s="658"/>
      <c r="L148" s="658"/>
      <c r="M148" s="658"/>
      <c r="N148" s="0" t="n">
        <v>2017</v>
      </c>
      <c r="O148" s="657" t="n">
        <v>115276.554</v>
      </c>
      <c r="P148" s="657"/>
      <c r="Q148" s="657" t="n">
        <v>4938.2509</v>
      </c>
      <c r="R148" s="657" t="n">
        <v>69128.623</v>
      </c>
      <c r="S148" s="657" t="n">
        <v>12784.098</v>
      </c>
      <c r="T148" s="657" t="n">
        <v>4993.4711</v>
      </c>
      <c r="U148" s="657" t="n">
        <v>46716.224</v>
      </c>
      <c r="V148" s="658"/>
      <c r="W148" s="658"/>
      <c r="X148" s="658"/>
      <c r="Y148" s="658"/>
      <c r="Z148" s="0" t="n">
        <v>2017</v>
      </c>
      <c r="AA148" s="587" t="n">
        <f aca="false">O148/C148-1</f>
        <v>0.00336981485445675</v>
      </c>
      <c r="AB148" s="587" t="e">
        <f aca="false">P148/D148-1</f>
        <v>#DIV/0!</v>
      </c>
      <c r="AC148" s="587" t="n">
        <f aca="false">Q148/E148-1</f>
        <v>0.0349171651466997</v>
      </c>
      <c r="AD148" s="587" t="n">
        <f aca="false">R148/F148-1</f>
        <v>-0.0189247550253999</v>
      </c>
      <c r="AE148" s="587" t="n">
        <f aca="false">S148/G148-1</f>
        <v>0.002328529944845</v>
      </c>
      <c r="AF148" s="587" t="n">
        <f aca="false">T148/H148-1</f>
        <v>0.000190064252493238</v>
      </c>
      <c r="AG148" s="587" t="n">
        <f aca="false">U148/I148-1</f>
        <v>0.0233860869580458</v>
      </c>
      <c r="AH148" s="658"/>
      <c r="AI148" s="658"/>
      <c r="AJ148" s="658"/>
      <c r="AK148" s="586"/>
    </row>
    <row r="149" customFormat="false" ht="15" hidden="false" customHeight="false" outlineLevel="0" collapsed="false">
      <c r="B149" s="0" t="n">
        <v>2018</v>
      </c>
      <c r="C149" s="657" t="n">
        <v>114616.871</v>
      </c>
      <c r="D149" s="657"/>
      <c r="E149" s="657" t="n">
        <v>5200.3245</v>
      </c>
      <c r="F149" s="657" t="n">
        <v>69802.754</v>
      </c>
      <c r="G149" s="657" t="n">
        <v>12858.288</v>
      </c>
      <c r="H149" s="657" t="n">
        <v>4964.8628</v>
      </c>
      <c r="I149" s="657" t="n">
        <v>43273.098</v>
      </c>
      <c r="J149" s="658"/>
      <c r="K149" s="658"/>
      <c r="L149" s="658"/>
      <c r="M149" s="658"/>
      <c r="N149" s="0" t="n">
        <v>2018</v>
      </c>
      <c r="O149" s="657" t="n">
        <v>114994.981</v>
      </c>
      <c r="P149" s="657"/>
      <c r="Q149" s="657" t="n">
        <v>5656.727</v>
      </c>
      <c r="R149" s="657" t="n">
        <v>67821.229</v>
      </c>
      <c r="S149" s="657" t="n">
        <v>12997.168</v>
      </c>
      <c r="T149" s="657" t="n">
        <v>4966.2933</v>
      </c>
      <c r="U149" s="657" t="n">
        <v>43998.353</v>
      </c>
      <c r="V149" s="658"/>
      <c r="W149" s="658"/>
      <c r="X149" s="658"/>
      <c r="Y149" s="658"/>
      <c r="Z149" s="0" t="n">
        <v>2018</v>
      </c>
      <c r="AA149" s="587" t="n">
        <f aca="false">O149/C149-1</f>
        <v>0.00329890352703832</v>
      </c>
      <c r="AB149" s="587" t="e">
        <f aca="false">P149/D149-1</f>
        <v>#DIV/0!</v>
      </c>
      <c r="AC149" s="587" t="n">
        <f aca="false">Q149/E149-1</f>
        <v>0.0877642347126608</v>
      </c>
      <c r="AD149" s="587" t="n">
        <f aca="false">R149/F149-1</f>
        <v>-0.0283874902700829</v>
      </c>
      <c r="AE149" s="587" t="n">
        <f aca="false">S149/G149-1</f>
        <v>0.0108008157851185</v>
      </c>
      <c r="AF149" s="587" t="n">
        <f aca="false">T149/H149-1</f>
        <v>0.000288124779601162</v>
      </c>
      <c r="AG149" s="587" t="n">
        <f aca="false">U149/I149-1</f>
        <v>0.0167599509515128</v>
      </c>
      <c r="AH149" s="658"/>
      <c r="AI149" s="658"/>
      <c r="AJ149" s="658"/>
      <c r="AK149" s="586"/>
    </row>
    <row r="150" customFormat="false" ht="15" hidden="false" customHeight="false" outlineLevel="0" collapsed="false">
      <c r="B150" s="0" t="n">
        <v>2019</v>
      </c>
      <c r="C150" s="657" t="n">
        <v>113870.651</v>
      </c>
      <c r="D150" s="657"/>
      <c r="E150" s="657" t="n">
        <v>5668.1769</v>
      </c>
      <c r="F150" s="657" t="n">
        <v>69256.847</v>
      </c>
      <c r="G150" s="657" t="n">
        <v>12967.695</v>
      </c>
      <c r="H150" s="657" t="n">
        <v>4936.569</v>
      </c>
      <c r="I150" s="657" t="n">
        <v>41197.367</v>
      </c>
      <c r="J150" s="658"/>
      <c r="K150" s="658"/>
      <c r="L150" s="658"/>
      <c r="M150" s="658"/>
      <c r="N150" s="0" t="n">
        <v>2019</v>
      </c>
      <c r="O150" s="657" t="n">
        <v>114945.608</v>
      </c>
      <c r="P150" s="657"/>
      <c r="Q150" s="657" t="n">
        <v>5932.6323</v>
      </c>
      <c r="R150" s="657" t="n">
        <v>66980.371</v>
      </c>
      <c r="S150" s="657" t="n">
        <v>13051.426</v>
      </c>
      <c r="T150" s="657" t="n">
        <v>4937.958</v>
      </c>
      <c r="U150" s="657" t="n">
        <v>42255.551</v>
      </c>
      <c r="V150" s="658"/>
      <c r="W150" s="658"/>
      <c r="X150" s="658"/>
      <c r="Y150" s="658"/>
      <c r="Z150" s="0" t="n">
        <v>2019</v>
      </c>
      <c r="AA150" s="587" t="n">
        <f aca="false">O150/C150-1</f>
        <v>0.00944015855323421</v>
      </c>
      <c r="AB150" s="587" t="e">
        <f aca="false">P150/D150-1</f>
        <v>#DIV/0!</v>
      </c>
      <c r="AC150" s="587" t="n">
        <f aca="false">Q150/E150-1</f>
        <v>0.046656165582976</v>
      </c>
      <c r="AD150" s="587" t="n">
        <f aca="false">R150/F150-1</f>
        <v>-0.0328700496573284</v>
      </c>
      <c r="AE150" s="587" t="n">
        <f aca="false">S150/G150-1</f>
        <v>0.0064568915292964</v>
      </c>
      <c r="AF150" s="587" t="n">
        <f aca="false">T150/H150-1</f>
        <v>0.000281369509876006</v>
      </c>
      <c r="AG150" s="587" t="n">
        <f aca="false">U150/I150-1</f>
        <v>0.0256857191868598</v>
      </c>
      <c r="AH150" s="658"/>
      <c r="AI150" s="658"/>
      <c r="AJ150" s="658"/>
      <c r="AK150" s="586"/>
    </row>
    <row r="151" customFormat="false" ht="15" hidden="false" customHeight="false" outlineLevel="0" collapsed="false">
      <c r="B151" s="0" t="n">
        <v>2020</v>
      </c>
      <c r="C151" s="657" t="n">
        <v>112833.298</v>
      </c>
      <c r="D151" s="657"/>
      <c r="E151" s="657" t="n">
        <v>6234.839</v>
      </c>
      <c r="F151" s="657" t="n">
        <v>68835.528</v>
      </c>
      <c r="G151" s="657" t="n">
        <v>13090.519</v>
      </c>
      <c r="H151" s="657" t="n">
        <v>4907.7095</v>
      </c>
      <c r="I151" s="657" t="n">
        <v>39230.539</v>
      </c>
      <c r="J151" s="658"/>
      <c r="K151" s="658"/>
      <c r="L151" s="658"/>
      <c r="M151" s="658"/>
      <c r="N151" s="0" t="n">
        <v>2020</v>
      </c>
      <c r="O151" s="657" t="n">
        <v>114754.419</v>
      </c>
      <c r="P151" s="657"/>
      <c r="Q151" s="657" t="n">
        <v>6233.4117</v>
      </c>
      <c r="R151" s="657" t="n">
        <v>66228.892</v>
      </c>
      <c r="S151" s="657" t="n">
        <v>13132.245</v>
      </c>
      <c r="T151" s="657" t="n">
        <v>4908.6637</v>
      </c>
      <c r="U151" s="657" t="n">
        <v>40573.655</v>
      </c>
      <c r="V151" s="658"/>
      <c r="W151" s="658"/>
      <c r="X151" s="658"/>
      <c r="Y151" s="658"/>
      <c r="Z151" s="0" t="n">
        <v>2020</v>
      </c>
      <c r="AA151" s="587" t="n">
        <f aca="false">O151/C151-1</f>
        <v>0.0170261884926912</v>
      </c>
      <c r="AB151" s="587" t="e">
        <f aca="false">P151/D151-1</f>
        <v>#DIV/0!</v>
      </c>
      <c r="AC151" s="587" t="n">
        <f aca="false">Q151/E151-1</f>
        <v>-0.000228923313015827</v>
      </c>
      <c r="AD151" s="587" t="n">
        <f aca="false">R151/F151-1</f>
        <v>-0.0378675965120802</v>
      </c>
      <c r="AE151" s="587" t="n">
        <f aca="false">S151/G151-1</f>
        <v>0.00318749776078397</v>
      </c>
      <c r="AF151" s="587" t="n">
        <f aca="false">T151/H151-1</f>
        <v>0.00019442878597431</v>
      </c>
      <c r="AG151" s="587" t="n">
        <f aca="false">U151/I151-1</f>
        <v>0.0342364911172901</v>
      </c>
      <c r="AH151" s="658"/>
      <c r="AI151" s="658"/>
      <c r="AJ151" s="658"/>
      <c r="AK151" s="586"/>
    </row>
    <row r="152" customFormat="false" ht="15" hidden="false" customHeight="false" outlineLevel="0" collapsed="false">
      <c r="B152" s="0" t="n">
        <v>2021</v>
      </c>
      <c r="C152" s="657" t="n">
        <v>111423.474</v>
      </c>
      <c r="D152" s="657"/>
      <c r="E152" s="657" t="n">
        <v>6949.2298</v>
      </c>
      <c r="F152" s="657" t="n">
        <v>68405.089</v>
      </c>
      <c r="G152" s="657" t="n">
        <v>13211.354</v>
      </c>
      <c r="H152" s="657" t="n">
        <v>4877.5</v>
      </c>
      <c r="I152" s="657" t="n">
        <v>37454.117</v>
      </c>
      <c r="J152" s="658"/>
      <c r="K152" s="658"/>
      <c r="L152" s="658"/>
      <c r="M152" s="658"/>
      <c r="N152" s="0" t="n">
        <v>2021</v>
      </c>
      <c r="O152" s="657" t="n">
        <v>114461.459</v>
      </c>
      <c r="P152" s="657"/>
      <c r="Q152" s="657" t="n">
        <v>6601.5762</v>
      </c>
      <c r="R152" s="657" t="n">
        <v>65533.178</v>
      </c>
      <c r="S152" s="657" t="n">
        <v>13214.579</v>
      </c>
      <c r="T152" s="657" t="n">
        <v>4878.9444</v>
      </c>
      <c r="U152" s="657" t="n">
        <v>38779.262</v>
      </c>
      <c r="V152" s="658"/>
      <c r="W152" s="658"/>
      <c r="X152" s="658"/>
      <c r="Y152" s="658"/>
      <c r="Z152" s="0" t="n">
        <v>2021</v>
      </c>
      <c r="AA152" s="587" t="n">
        <f aca="false">O152/C152-1</f>
        <v>0.0272652152274484</v>
      </c>
      <c r="AB152" s="587" t="e">
        <f aca="false">P152/D152-1</f>
        <v>#DIV/0!</v>
      </c>
      <c r="AC152" s="587" t="n">
        <f aca="false">Q152/E152-1</f>
        <v>-0.0500276447902183</v>
      </c>
      <c r="AD152" s="587" t="n">
        <f aca="false">R152/F152-1</f>
        <v>-0.0419838792988049</v>
      </c>
      <c r="AE152" s="587" t="n">
        <f aca="false">S152/G152-1</f>
        <v>0.0002441082117699</v>
      </c>
      <c r="AF152" s="587" t="n">
        <f aca="false">T152/H152-1</f>
        <v>0.000296135315223101</v>
      </c>
      <c r="AG152" s="587" t="n">
        <f aca="false">U152/I152-1</f>
        <v>0.0353804896802135</v>
      </c>
      <c r="AH152" s="658"/>
      <c r="AI152" s="658"/>
      <c r="AJ152" s="658"/>
      <c r="AK152" s="586"/>
    </row>
    <row r="153" customFormat="false" ht="15" hidden="false" customHeight="false" outlineLevel="0" collapsed="false">
      <c r="B153" s="0" t="n">
        <v>2022</v>
      </c>
      <c r="C153" s="657" t="n">
        <v>110009.014</v>
      </c>
      <c r="D153" s="657"/>
      <c r="E153" s="657" t="n">
        <v>7837.1073</v>
      </c>
      <c r="F153" s="657" t="n">
        <v>68099.012</v>
      </c>
      <c r="G153" s="657" t="n">
        <v>13370.121</v>
      </c>
      <c r="H153" s="657" t="n">
        <v>4863.1873</v>
      </c>
      <c r="I153" s="657" t="n">
        <v>35939.332</v>
      </c>
      <c r="J153" s="658"/>
      <c r="K153" s="658"/>
      <c r="L153" s="658"/>
      <c r="M153" s="658"/>
      <c r="N153" s="0" t="n">
        <v>2022</v>
      </c>
      <c r="O153" s="657" t="n">
        <v>114310.678</v>
      </c>
      <c r="P153" s="657"/>
      <c r="Q153" s="657" t="n">
        <v>7069.0035</v>
      </c>
      <c r="R153" s="657" t="n">
        <v>65059.335</v>
      </c>
      <c r="S153" s="657" t="n">
        <v>13341.377</v>
      </c>
      <c r="T153" s="657" t="n">
        <v>4864.6026</v>
      </c>
      <c r="U153" s="657" t="n">
        <v>36993.733</v>
      </c>
      <c r="V153" s="658"/>
      <c r="W153" s="658"/>
      <c r="X153" s="658"/>
      <c r="Y153" s="658"/>
      <c r="Z153" s="0" t="n">
        <v>2022</v>
      </c>
      <c r="AA153" s="587" t="n">
        <f aca="false">O153/C153-1</f>
        <v>0.0391028320642888</v>
      </c>
      <c r="AB153" s="587" t="e">
        <f aca="false">P153/D153-1</f>
        <v>#DIV/0!</v>
      </c>
      <c r="AC153" s="587" t="n">
        <f aca="false">Q153/E153-1</f>
        <v>-0.0980085853871109</v>
      </c>
      <c r="AD153" s="587" t="n">
        <f aca="false">R153/F153-1</f>
        <v>-0.044636139508162</v>
      </c>
      <c r="AE153" s="587" t="n">
        <f aca="false">S153/G153-1</f>
        <v>-0.00214986835197672</v>
      </c>
      <c r="AF153" s="587" t="n">
        <f aca="false">T153/H153-1</f>
        <v>0.000291023132092949</v>
      </c>
      <c r="AG153" s="587" t="n">
        <f aca="false">U153/I153-1</f>
        <v>0.029338358320071</v>
      </c>
      <c r="AH153" s="658"/>
      <c r="AI153" s="658"/>
      <c r="AJ153" s="658"/>
      <c r="AK153" s="586"/>
    </row>
    <row r="154" customFormat="false" ht="15" hidden="false" customHeight="false" outlineLevel="0" collapsed="false">
      <c r="B154" s="0" t="n">
        <v>2023</v>
      </c>
      <c r="C154" s="657" t="n">
        <v>108469.499</v>
      </c>
      <c r="D154" s="657"/>
      <c r="E154" s="657" t="n">
        <v>8764.8213</v>
      </c>
      <c r="F154" s="657" t="n">
        <v>67671.163</v>
      </c>
      <c r="G154" s="657" t="n">
        <v>13516.085</v>
      </c>
      <c r="H154" s="657" t="n">
        <v>4848.6266</v>
      </c>
      <c r="I154" s="657" t="n">
        <v>34686.456</v>
      </c>
      <c r="J154" s="658"/>
      <c r="K154" s="658"/>
      <c r="L154" s="658"/>
      <c r="M154" s="658"/>
      <c r="N154" s="0" t="n">
        <v>2023</v>
      </c>
      <c r="O154" s="657" t="n">
        <v>114100.239</v>
      </c>
      <c r="P154" s="657"/>
      <c r="Q154" s="657" t="n">
        <v>7625.1432</v>
      </c>
      <c r="R154" s="657" t="n">
        <v>64591.403</v>
      </c>
      <c r="S154" s="657" t="n">
        <v>13465.333</v>
      </c>
      <c r="T154" s="657" t="n">
        <v>4850.2244</v>
      </c>
      <c r="U154" s="657" t="n">
        <v>35160.979</v>
      </c>
      <c r="V154" s="658"/>
      <c r="W154" s="658"/>
      <c r="X154" s="658"/>
      <c r="Y154" s="658"/>
      <c r="Z154" s="0" t="n">
        <v>2023</v>
      </c>
      <c r="AA154" s="587" t="n">
        <f aca="false">O154/C154-1</f>
        <v>0.0519108141174323</v>
      </c>
      <c r="AB154" s="587" t="e">
        <f aca="false">P154/D154-1</f>
        <v>#DIV/0!</v>
      </c>
      <c r="AC154" s="587" t="n">
        <f aca="false">Q154/E154-1</f>
        <v>-0.130028674971388</v>
      </c>
      <c r="AD154" s="587" t="n">
        <f aca="false">R154/F154-1</f>
        <v>-0.0455106704756943</v>
      </c>
      <c r="AE154" s="587" t="n">
        <f aca="false">S154/G154-1</f>
        <v>-0.00375493347370914</v>
      </c>
      <c r="AF154" s="587" t="n">
        <f aca="false">T154/H154-1</f>
        <v>0.000329536615585324</v>
      </c>
      <c r="AG154" s="587" t="n">
        <f aca="false">U154/I154-1</f>
        <v>0.0136803540840265</v>
      </c>
      <c r="AH154" s="658"/>
      <c r="AI154" s="658"/>
      <c r="AJ154" s="658"/>
      <c r="AK154" s="586"/>
    </row>
    <row r="155" customFormat="false" ht="15" hidden="false" customHeight="false" outlineLevel="0" collapsed="false">
      <c r="B155" s="0" t="n">
        <v>2024</v>
      </c>
      <c r="C155" s="657" t="n">
        <v>106952.942</v>
      </c>
      <c r="D155" s="657"/>
      <c r="E155" s="657" t="n">
        <v>9775.7317</v>
      </c>
      <c r="F155" s="657" t="n">
        <v>67135.536</v>
      </c>
      <c r="G155" s="657" t="n">
        <v>13647.141</v>
      </c>
      <c r="H155" s="657" t="n">
        <v>4833.9875</v>
      </c>
      <c r="I155" s="657" t="n">
        <v>33608.494</v>
      </c>
      <c r="J155" s="658"/>
      <c r="K155" s="658"/>
      <c r="L155" s="658"/>
      <c r="M155" s="658"/>
      <c r="N155" s="0" t="n">
        <v>2024</v>
      </c>
      <c r="O155" s="657" t="n">
        <v>113580.184</v>
      </c>
      <c r="P155" s="657"/>
      <c r="Q155" s="657" t="n">
        <v>8291.436</v>
      </c>
      <c r="R155" s="657" t="n">
        <v>64107.604</v>
      </c>
      <c r="S155" s="657" t="n">
        <v>13569.662</v>
      </c>
      <c r="T155" s="657" t="n">
        <v>4835.7902</v>
      </c>
      <c r="U155" s="657" t="n">
        <v>33501.272</v>
      </c>
      <c r="V155" s="658"/>
      <c r="W155" s="658"/>
      <c r="X155" s="658"/>
      <c r="Y155" s="658"/>
      <c r="Z155" s="0" t="n">
        <v>2024</v>
      </c>
      <c r="AA155" s="587" t="n">
        <f aca="false">O155/C155-1</f>
        <v>0.0619640925819507</v>
      </c>
      <c r="AB155" s="587" t="e">
        <f aca="false">P155/D155-1</f>
        <v>#DIV/0!</v>
      </c>
      <c r="AC155" s="587" t="n">
        <f aca="false">Q155/E155-1</f>
        <v>-0.15183474194571</v>
      </c>
      <c r="AD155" s="587" t="n">
        <f aca="false">R155/F155-1</f>
        <v>-0.0451017773955063</v>
      </c>
      <c r="AE155" s="587" t="n">
        <f aca="false">S155/G155-1</f>
        <v>-0.00567730633104757</v>
      </c>
      <c r="AF155" s="587" t="n">
        <f aca="false">T155/H155-1</f>
        <v>0.000372921940737347</v>
      </c>
      <c r="AG155" s="587" t="n">
        <f aca="false">U155/I155-1</f>
        <v>-0.00319032444595713</v>
      </c>
      <c r="AH155" s="658"/>
      <c r="AI155" s="658"/>
      <c r="AJ155" s="658"/>
      <c r="AK155" s="586"/>
    </row>
    <row r="156" customFormat="false" ht="15" hidden="false" customHeight="false" outlineLevel="0" collapsed="false">
      <c r="B156" s="0" t="n">
        <v>2025</v>
      </c>
      <c r="C156" s="657" t="n">
        <v>105803.191</v>
      </c>
      <c r="D156" s="657"/>
      <c r="E156" s="657" t="n">
        <v>10795.355</v>
      </c>
      <c r="F156" s="657" t="n">
        <v>66536.502</v>
      </c>
      <c r="G156" s="657" t="n">
        <v>13771.924</v>
      </c>
      <c r="H156" s="657" t="n">
        <v>4819.3562</v>
      </c>
      <c r="I156" s="657" t="n">
        <v>32489.009</v>
      </c>
      <c r="J156" s="658"/>
      <c r="K156" s="658"/>
      <c r="L156" s="658"/>
      <c r="M156" s="658"/>
      <c r="N156" s="0" t="n">
        <v>2025</v>
      </c>
      <c r="O156" s="657" t="n">
        <v>113046.397</v>
      </c>
      <c r="P156" s="657"/>
      <c r="Q156" s="657" t="n">
        <v>9056.5863</v>
      </c>
      <c r="R156" s="657" t="n">
        <v>63598.176</v>
      </c>
      <c r="S156" s="657" t="n">
        <v>13678.298</v>
      </c>
      <c r="T156" s="657" t="n">
        <v>4821.3269</v>
      </c>
      <c r="U156" s="657" t="n">
        <v>31902.539</v>
      </c>
      <c r="V156" s="658"/>
      <c r="W156" s="658"/>
      <c r="X156" s="658"/>
      <c r="Y156" s="658"/>
      <c r="Z156" s="0" t="n">
        <v>2025</v>
      </c>
      <c r="AA156" s="587" t="n">
        <f aca="false">O156/C156-1</f>
        <v>0.0684592395705721</v>
      </c>
      <c r="AB156" s="587" t="e">
        <f aca="false">P156/D156-1</f>
        <v>#DIV/0!</v>
      </c>
      <c r="AC156" s="587" t="n">
        <f aca="false">Q156/E156-1</f>
        <v>-0.161066375306787</v>
      </c>
      <c r="AD156" s="587" t="n">
        <f aca="false">R156/F156-1</f>
        <v>-0.0441611132487848</v>
      </c>
      <c r="AE156" s="587" t="n">
        <f aca="false">S156/G156-1</f>
        <v>-0.006798323894323</v>
      </c>
      <c r="AF156" s="587" t="n">
        <f aca="false">T156/H156-1</f>
        <v>0.00040891353911543</v>
      </c>
      <c r="AG156" s="587" t="n">
        <f aca="false">U156/I156-1</f>
        <v>-0.0180513354531681</v>
      </c>
      <c r="AH156" s="658"/>
      <c r="AI156" s="658"/>
      <c r="AJ156" s="658"/>
      <c r="AK156" s="586"/>
    </row>
    <row r="157" customFormat="false" ht="15" hidden="false" customHeight="false" outlineLevel="0" collapsed="false">
      <c r="B157" s="0" t="n">
        <v>2026</v>
      </c>
      <c r="C157" s="657" t="n">
        <v>104955.312</v>
      </c>
      <c r="D157" s="657"/>
      <c r="E157" s="657" t="n">
        <v>11771.799</v>
      </c>
      <c r="F157" s="657" t="n">
        <v>65876.141</v>
      </c>
      <c r="G157" s="657" t="n">
        <v>13871.52</v>
      </c>
      <c r="H157" s="657" t="n">
        <v>4804.9446</v>
      </c>
      <c r="I157" s="657" t="n">
        <v>31288.875</v>
      </c>
      <c r="J157" s="658"/>
      <c r="K157" s="658"/>
      <c r="L157" s="658"/>
      <c r="M157" s="658"/>
      <c r="N157" s="0" t="n">
        <v>2026</v>
      </c>
      <c r="O157" s="657" t="n">
        <v>112612.888</v>
      </c>
      <c r="P157" s="657"/>
      <c r="Q157" s="657" t="n">
        <v>9953.7462</v>
      </c>
      <c r="R157" s="657" t="n">
        <v>63060.86</v>
      </c>
      <c r="S157" s="657" t="n">
        <v>13783.009</v>
      </c>
      <c r="T157" s="657" t="n">
        <v>4806.7669</v>
      </c>
      <c r="U157" s="657" t="n">
        <v>30215.158</v>
      </c>
      <c r="V157" s="658"/>
      <c r="W157" s="658"/>
      <c r="X157" s="658"/>
      <c r="Y157" s="658"/>
      <c r="Z157" s="0" t="n">
        <v>2026</v>
      </c>
      <c r="AA157" s="587" t="n">
        <f aca="false">O157/C157-1</f>
        <v>0.0729603471618474</v>
      </c>
      <c r="AB157" s="587" t="e">
        <f aca="false">P157/D157-1</f>
        <v>#DIV/0!</v>
      </c>
      <c r="AC157" s="587" t="n">
        <f aca="false">Q157/E157-1</f>
        <v>-0.15444137297961</v>
      </c>
      <c r="AD157" s="587" t="n">
        <f aca="false">R157/F157-1</f>
        <v>-0.0427359732562356</v>
      </c>
      <c r="AE157" s="587" t="n">
        <f aca="false">S157/G157-1</f>
        <v>-0.00638077153765415</v>
      </c>
      <c r="AF157" s="587" t="n">
        <f aca="false">T157/H157-1</f>
        <v>0.000379255153118763</v>
      </c>
      <c r="AG157" s="587" t="n">
        <f aca="false">U157/I157-1</f>
        <v>-0.0343162545793033</v>
      </c>
      <c r="AH157" s="658"/>
      <c r="AI157" s="658"/>
      <c r="AJ157" s="658"/>
      <c r="AK157" s="586"/>
    </row>
    <row r="158" customFormat="false" ht="15" hidden="false" customHeight="false" outlineLevel="0" collapsed="false">
      <c r="B158" s="0" t="n">
        <v>2027</v>
      </c>
      <c r="C158" s="657" t="n">
        <v>104171.022</v>
      </c>
      <c r="D158" s="657"/>
      <c r="E158" s="657" t="n">
        <v>12655.021</v>
      </c>
      <c r="F158" s="657" t="n">
        <v>65174.367</v>
      </c>
      <c r="G158" s="657" t="n">
        <v>13964.588</v>
      </c>
      <c r="H158" s="657" t="n">
        <v>4790.7347</v>
      </c>
      <c r="I158" s="657" t="n">
        <v>30318.857</v>
      </c>
      <c r="J158" s="658"/>
      <c r="K158" s="658"/>
      <c r="L158" s="658"/>
      <c r="M158" s="658"/>
      <c r="N158" s="0" t="n">
        <v>2027</v>
      </c>
      <c r="O158" s="657" t="n">
        <v>112277.301</v>
      </c>
      <c r="P158" s="657"/>
      <c r="Q158" s="657" t="n">
        <v>10931.771</v>
      </c>
      <c r="R158" s="657" t="n">
        <v>62601.091</v>
      </c>
      <c r="S158" s="657" t="n">
        <v>13900.399</v>
      </c>
      <c r="T158" s="657" t="n">
        <v>4792.2969</v>
      </c>
      <c r="U158" s="657" t="n">
        <v>28398.309</v>
      </c>
      <c r="V158" s="658"/>
      <c r="W158" s="658"/>
      <c r="X158" s="658"/>
      <c r="Y158" s="658"/>
      <c r="Z158" s="0" t="n">
        <v>2027</v>
      </c>
      <c r="AA158" s="587" t="n">
        <f aca="false">O158/C158-1</f>
        <v>0.0778170247768137</v>
      </c>
      <c r="AB158" s="587" t="e">
        <f aca="false">P158/D158-1</f>
        <v>#DIV/0!</v>
      </c>
      <c r="AC158" s="587" t="n">
        <f aca="false">Q158/E158-1</f>
        <v>-0.136171247760079</v>
      </c>
      <c r="AD158" s="587" t="n">
        <f aca="false">R158/F158-1</f>
        <v>-0.0394829458029104</v>
      </c>
      <c r="AE158" s="587" t="n">
        <f aca="false">S158/G158-1</f>
        <v>-0.00459655522955638</v>
      </c>
      <c r="AF158" s="587" t="n">
        <f aca="false">T158/H158-1</f>
        <v>0.000326087771046923</v>
      </c>
      <c r="AG158" s="587" t="n">
        <f aca="false">U158/I158-1</f>
        <v>-0.0633450001099976</v>
      </c>
      <c r="AH158" s="658"/>
      <c r="AI158" s="658"/>
      <c r="AJ158" s="658"/>
      <c r="AK158" s="586"/>
    </row>
    <row r="159" customFormat="false" ht="15" hidden="false" customHeight="false" outlineLevel="0" collapsed="false">
      <c r="B159" s="0" t="n">
        <v>2028</v>
      </c>
      <c r="C159" s="657" t="n">
        <v>103475.391</v>
      </c>
      <c r="D159" s="657"/>
      <c r="E159" s="657" t="n">
        <v>13505.729</v>
      </c>
      <c r="F159" s="657" t="n">
        <v>64431.45</v>
      </c>
      <c r="G159" s="657" t="n">
        <v>14059.447</v>
      </c>
      <c r="H159" s="657" t="n">
        <v>4776.5896</v>
      </c>
      <c r="I159" s="657" t="n">
        <v>29417.939</v>
      </c>
      <c r="J159" s="658"/>
      <c r="K159" s="658"/>
      <c r="L159" s="658"/>
      <c r="M159" s="658"/>
      <c r="N159" s="0" t="n">
        <v>2028</v>
      </c>
      <c r="O159" s="657" t="n">
        <v>111855.56</v>
      </c>
      <c r="P159" s="657"/>
      <c r="Q159" s="657" t="n">
        <v>11989.845</v>
      </c>
      <c r="R159" s="657" t="n">
        <v>62124</v>
      </c>
      <c r="S159" s="657" t="n">
        <v>14022.843</v>
      </c>
      <c r="T159" s="657" t="n">
        <v>4777.7663</v>
      </c>
      <c r="U159" s="657" t="n">
        <v>26656.986</v>
      </c>
      <c r="V159" s="658"/>
      <c r="W159" s="658"/>
      <c r="X159" s="658"/>
      <c r="Y159" s="658"/>
      <c r="Z159" s="0" t="n">
        <v>2028</v>
      </c>
      <c r="AA159" s="587" t="n">
        <f aca="false">O159/C159-1</f>
        <v>0.0809870725687811</v>
      </c>
      <c r="AB159" s="587" t="e">
        <f aca="false">P159/D159-1</f>
        <v>#DIV/0!</v>
      </c>
      <c r="AC159" s="587" t="n">
        <f aca="false">Q159/E159-1</f>
        <v>-0.112240072342633</v>
      </c>
      <c r="AD159" s="587" t="n">
        <f aca="false">R159/F159-1</f>
        <v>-0.0358124797750167</v>
      </c>
      <c r="AE159" s="587" t="n">
        <f aca="false">S159/G159-1</f>
        <v>-0.0026035163402941</v>
      </c>
      <c r="AF159" s="587" t="n">
        <f aca="false">T159/H159-1</f>
        <v>0.000246347310223216</v>
      </c>
      <c r="AG159" s="587" t="n">
        <f aca="false">U159/I159-1</f>
        <v>-0.0938526998781253</v>
      </c>
      <c r="AH159" s="658"/>
      <c r="AI159" s="658"/>
      <c r="AJ159" s="658"/>
      <c r="AK159" s="586"/>
    </row>
    <row r="160" customFormat="false" ht="15" hidden="false" customHeight="false" outlineLevel="0" collapsed="false">
      <c r="B160" s="0" t="n">
        <v>2029</v>
      </c>
      <c r="C160" s="657" t="n">
        <v>102868.58</v>
      </c>
      <c r="D160" s="657"/>
      <c r="E160" s="657" t="n">
        <v>14297.594</v>
      </c>
      <c r="F160" s="657" t="n">
        <v>63639.579</v>
      </c>
      <c r="G160" s="657" t="n">
        <v>14152.11</v>
      </c>
      <c r="H160" s="657" t="n">
        <v>4762.283</v>
      </c>
      <c r="I160" s="657" t="n">
        <v>28589.422</v>
      </c>
      <c r="J160" s="658"/>
      <c r="K160" s="658"/>
      <c r="L160" s="658"/>
      <c r="M160" s="658"/>
      <c r="N160" s="0" t="n">
        <v>2029</v>
      </c>
      <c r="O160" s="657" t="n">
        <v>111275.102</v>
      </c>
      <c r="P160" s="657"/>
      <c r="Q160" s="657" t="n">
        <v>13139.361</v>
      </c>
      <c r="R160" s="657" t="n">
        <v>61591.234</v>
      </c>
      <c r="S160" s="657" t="n">
        <v>14138.883</v>
      </c>
      <c r="T160" s="657" t="n">
        <v>4763.5603</v>
      </c>
      <c r="U160" s="657" t="n">
        <v>24987.646</v>
      </c>
      <c r="V160" s="658"/>
      <c r="W160" s="658"/>
      <c r="X160" s="658"/>
      <c r="Y160" s="658"/>
      <c r="Z160" s="0" t="n">
        <v>2029</v>
      </c>
      <c r="AA160" s="587" t="n">
        <f aca="false">O160/C160-1</f>
        <v>0.0817209880801308</v>
      </c>
      <c r="AB160" s="587" t="e">
        <f aca="false">P160/D160-1</f>
        <v>#DIV/0!</v>
      </c>
      <c r="AC160" s="587" t="n">
        <f aca="false">Q160/E160-1</f>
        <v>-0.0810089445818645</v>
      </c>
      <c r="AD160" s="587" t="n">
        <f aca="false">R160/F160-1</f>
        <v>-0.0321866522718511</v>
      </c>
      <c r="AE160" s="587" t="n">
        <f aca="false">S160/G160-1</f>
        <v>-0.000934630949024573</v>
      </c>
      <c r="AF160" s="587" t="n">
        <f aca="false">T160/H160-1</f>
        <v>0.000268211695944931</v>
      </c>
      <c r="AG160" s="587" t="n">
        <f aca="false">U160/I160-1</f>
        <v>-0.125982819799575</v>
      </c>
      <c r="AH160" s="658"/>
      <c r="AI160" s="658"/>
      <c r="AJ160" s="658"/>
      <c r="AK160" s="586"/>
    </row>
    <row r="161" customFormat="false" ht="15" hidden="false" customHeight="false" outlineLevel="0" collapsed="false">
      <c r="B161" s="0" t="n">
        <v>2030</v>
      </c>
      <c r="C161" s="657" t="n">
        <v>102252.348</v>
      </c>
      <c r="D161" s="657"/>
      <c r="E161" s="657" t="n">
        <v>15088.766</v>
      </c>
      <c r="F161" s="657" t="n">
        <v>62810.096</v>
      </c>
      <c r="G161" s="657" t="n">
        <v>14238.728</v>
      </c>
      <c r="H161" s="657" t="n">
        <v>4748.0032</v>
      </c>
      <c r="I161" s="657" t="n">
        <v>27831.04</v>
      </c>
      <c r="J161" s="658"/>
      <c r="K161" s="658"/>
      <c r="L161" s="658"/>
      <c r="M161" s="658"/>
      <c r="N161" s="0" t="n">
        <v>2030</v>
      </c>
      <c r="O161" s="657" t="n">
        <v>110636.074</v>
      </c>
      <c r="P161" s="657"/>
      <c r="Q161" s="657" t="n">
        <v>14386.069</v>
      </c>
      <c r="R161" s="657" t="n">
        <v>60976.168</v>
      </c>
      <c r="S161" s="657" t="n">
        <v>14246.529</v>
      </c>
      <c r="T161" s="657" t="n">
        <v>4749.2661</v>
      </c>
      <c r="U161" s="657" t="n">
        <v>23345.251</v>
      </c>
      <c r="V161" s="658"/>
      <c r="W161" s="658"/>
      <c r="X161" s="658"/>
      <c r="Y161" s="658"/>
      <c r="Z161" s="0" t="n">
        <v>2030</v>
      </c>
      <c r="AA161" s="587" t="n">
        <f aca="false">O161/C161-1</f>
        <v>0.0819905475422431</v>
      </c>
      <c r="AB161" s="587" t="e">
        <f aca="false">P161/D161-1</f>
        <v>#DIV/0!</v>
      </c>
      <c r="AC161" s="587" t="n">
        <f aca="false">Q161/E161-1</f>
        <v>-0.0465708726611573</v>
      </c>
      <c r="AD161" s="587" t="n">
        <f aca="false">R161/F161-1</f>
        <v>-0.0291979811653209</v>
      </c>
      <c r="AE161" s="587" t="n">
        <f aca="false">S161/G161-1</f>
        <v>0.000547871972833569</v>
      </c>
      <c r="AF161" s="587" t="n">
        <f aca="false">T161/H161-1</f>
        <v>0.000265985498914434</v>
      </c>
      <c r="AG161" s="587" t="n">
        <f aca="false">U161/I161-1</f>
        <v>-0.161179352262797</v>
      </c>
      <c r="AH161" s="658"/>
      <c r="AI161" s="658"/>
      <c r="AJ161" s="658"/>
      <c r="AK161" s="586"/>
    </row>
    <row r="162" customFormat="false" ht="15" hidden="false" customHeight="false" outlineLevel="0" collapsed="false">
      <c r="B162" s="0" t="n">
        <v>2031</v>
      </c>
      <c r="C162" s="657" t="n">
        <v>101575.972</v>
      </c>
      <c r="D162" s="657"/>
      <c r="E162" s="657" t="n">
        <v>15870.708</v>
      </c>
      <c r="F162" s="657" t="n">
        <v>61961.191</v>
      </c>
      <c r="G162" s="657" t="n">
        <v>14321.777</v>
      </c>
      <c r="H162" s="657" t="n">
        <v>4733.7011</v>
      </c>
      <c r="I162" s="657" t="n">
        <v>27189.353</v>
      </c>
      <c r="J162" s="658"/>
      <c r="K162" s="658"/>
      <c r="L162" s="658"/>
      <c r="M162" s="658"/>
      <c r="N162" s="0" t="n">
        <v>2031</v>
      </c>
      <c r="O162" s="657" t="n">
        <v>109993.087</v>
      </c>
      <c r="P162" s="657"/>
      <c r="Q162" s="657" t="n">
        <v>15743.76</v>
      </c>
      <c r="R162" s="657" t="n">
        <v>60282.595</v>
      </c>
      <c r="S162" s="657" t="n">
        <v>14345.234</v>
      </c>
      <c r="T162" s="657" t="n">
        <v>4734.937</v>
      </c>
      <c r="U162" s="657" t="n">
        <v>21744.497</v>
      </c>
      <c r="V162" s="658"/>
      <c r="W162" s="658"/>
      <c r="X162" s="658"/>
      <c r="Y162" s="658"/>
      <c r="Z162" s="0" t="n">
        <v>2031</v>
      </c>
      <c r="AA162" s="587" t="n">
        <f aca="false">O162/C162-1</f>
        <v>0.0828652173764086</v>
      </c>
      <c r="AB162" s="587" t="e">
        <f aca="false">P162/D162-1</f>
        <v>#DIV/0!</v>
      </c>
      <c r="AC162" s="587" t="n">
        <f aca="false">Q162/E162-1</f>
        <v>-0.00799888700617513</v>
      </c>
      <c r="AD162" s="587" t="n">
        <f aca="false">R162/F162-1</f>
        <v>-0.0270910867416992</v>
      </c>
      <c r="AE162" s="587" t="n">
        <f aca="false">S162/G162-1</f>
        <v>0.00163785541417094</v>
      </c>
      <c r="AF162" s="587" t="n">
        <f aca="false">T162/H162-1</f>
        <v>0.000261085348206569</v>
      </c>
      <c r="AG162" s="587" t="n">
        <f aca="false">U162/I162-1</f>
        <v>-0.200256916742373</v>
      </c>
      <c r="AH162" s="658"/>
      <c r="AI162" s="658"/>
      <c r="AJ162" s="658"/>
      <c r="AK162" s="586"/>
    </row>
    <row r="163" customFormat="false" ht="15" hidden="false" customHeight="false" outlineLevel="0" collapsed="false">
      <c r="B163" s="0" t="n">
        <v>2032</v>
      </c>
      <c r="C163" s="657" t="n">
        <v>100820.922</v>
      </c>
      <c r="D163" s="657"/>
      <c r="E163" s="657" t="n">
        <v>16685.916</v>
      </c>
      <c r="F163" s="657" t="n">
        <v>61103.608</v>
      </c>
      <c r="G163" s="657" t="n">
        <v>14398.719</v>
      </c>
      <c r="H163" s="657" t="n">
        <v>4719.3201</v>
      </c>
      <c r="I163" s="657" t="n">
        <v>26613.26</v>
      </c>
      <c r="J163" s="658"/>
      <c r="K163" s="658"/>
      <c r="L163" s="658"/>
      <c r="M163" s="658"/>
      <c r="N163" s="0" t="n">
        <v>2032</v>
      </c>
      <c r="O163" s="657" t="n">
        <v>109045.24</v>
      </c>
      <c r="P163" s="657"/>
      <c r="Q163" s="657" t="n">
        <v>17144.116</v>
      </c>
      <c r="R163" s="657" t="n">
        <v>59485.13</v>
      </c>
      <c r="S163" s="657" t="n">
        <v>14434.18</v>
      </c>
      <c r="T163" s="657" t="n">
        <v>4720.5964</v>
      </c>
      <c r="U163" s="657" t="n">
        <v>20468.623</v>
      </c>
      <c r="V163" s="658"/>
      <c r="W163" s="658"/>
      <c r="X163" s="658"/>
      <c r="Y163" s="658"/>
      <c r="Z163" s="0" t="n">
        <v>2032</v>
      </c>
      <c r="AA163" s="587" t="n">
        <f aca="false">O163/C163-1</f>
        <v>0.0815735249872045</v>
      </c>
      <c r="AB163" s="587" t="e">
        <f aca="false">P163/D163-1</f>
        <v>#DIV/0!</v>
      </c>
      <c r="AC163" s="587" t="n">
        <f aca="false">Q163/E163-1</f>
        <v>0.0274602844698488</v>
      </c>
      <c r="AD163" s="587" t="n">
        <f aca="false">R163/F163-1</f>
        <v>-0.026487437533967</v>
      </c>
      <c r="AE163" s="587" t="n">
        <f aca="false">S163/G163-1</f>
        <v>0.00246278853000748</v>
      </c>
      <c r="AF163" s="587" t="n">
        <f aca="false">T163/H163-1</f>
        <v>0.000270441498554153</v>
      </c>
      <c r="AG163" s="587" t="n">
        <f aca="false">U163/I163-1</f>
        <v>-0.230886295027366</v>
      </c>
      <c r="AH163" s="658"/>
      <c r="AI163" s="658"/>
      <c r="AJ163" s="658"/>
      <c r="AK163" s="586"/>
    </row>
    <row r="164" customFormat="false" ht="15" hidden="false" customHeight="false" outlineLevel="0" collapsed="false">
      <c r="B164" s="0" t="n">
        <v>2033</v>
      </c>
      <c r="C164" s="657" t="n">
        <v>100105.237</v>
      </c>
      <c r="D164" s="657"/>
      <c r="E164" s="657" t="n">
        <v>17520.345</v>
      </c>
      <c r="F164" s="657" t="n">
        <v>60238.438</v>
      </c>
      <c r="G164" s="657" t="n">
        <v>14476.1</v>
      </c>
      <c r="H164" s="657" t="n">
        <v>4705.0461</v>
      </c>
      <c r="I164" s="657" t="n">
        <v>26059.053</v>
      </c>
      <c r="J164" s="658"/>
      <c r="K164" s="658"/>
      <c r="L164" s="658"/>
      <c r="M164" s="658"/>
      <c r="N164" s="0" t="n">
        <v>2033</v>
      </c>
      <c r="O164" s="657" t="n">
        <v>108285.779</v>
      </c>
      <c r="P164" s="657"/>
      <c r="Q164" s="657" t="n">
        <v>18367.939</v>
      </c>
      <c r="R164" s="657" t="n">
        <v>58712.011</v>
      </c>
      <c r="S164" s="657" t="n">
        <v>14520.979</v>
      </c>
      <c r="T164" s="657" t="n">
        <v>4706.2061</v>
      </c>
      <c r="U164" s="657" t="n">
        <v>19281.232</v>
      </c>
      <c r="V164" s="658"/>
      <c r="W164" s="658"/>
      <c r="X164" s="658"/>
      <c r="Y164" s="658"/>
      <c r="Z164" s="0" t="n">
        <v>2033</v>
      </c>
      <c r="AA164" s="587" t="n">
        <f aca="false">O164/C164-1</f>
        <v>0.0817194209329928</v>
      </c>
      <c r="AB164" s="587" t="e">
        <f aca="false">P164/D164-1</f>
        <v>#DIV/0!</v>
      </c>
      <c r="AC164" s="587" t="n">
        <f aca="false">Q164/E164-1</f>
        <v>0.0483777003249648</v>
      </c>
      <c r="AD164" s="587" t="n">
        <f aca="false">R164/F164-1</f>
        <v>-0.0253397506754741</v>
      </c>
      <c r="AE164" s="587" t="n">
        <f aca="false">S164/G164-1</f>
        <v>0.00310021345528133</v>
      </c>
      <c r="AF164" s="587" t="n">
        <f aca="false">T164/H164-1</f>
        <v>0.000246543811760036</v>
      </c>
      <c r="AG164" s="587" t="n">
        <f aca="false">U164/I164-1</f>
        <v>-0.260094678037609</v>
      </c>
      <c r="AH164" s="658"/>
      <c r="AI164" s="658"/>
      <c r="AJ164" s="658"/>
      <c r="AK164" s="586"/>
    </row>
    <row r="165" customFormat="false" ht="15" hidden="false" customHeight="false" outlineLevel="0" collapsed="false">
      <c r="B165" s="0" t="n">
        <v>2034</v>
      </c>
      <c r="C165" s="657" t="n">
        <v>99517.458</v>
      </c>
      <c r="D165" s="657"/>
      <c r="E165" s="657" t="n">
        <v>18346.348</v>
      </c>
      <c r="F165" s="657" t="n">
        <v>59380.375</v>
      </c>
      <c r="G165" s="657" t="n">
        <v>14554.938</v>
      </c>
      <c r="H165" s="657" t="n">
        <v>4690.6384</v>
      </c>
      <c r="I165" s="657" t="n">
        <v>25480.366</v>
      </c>
      <c r="J165" s="658"/>
      <c r="K165" s="658"/>
      <c r="L165" s="658"/>
      <c r="M165" s="658"/>
      <c r="N165" s="0" t="n">
        <v>2034</v>
      </c>
      <c r="O165" s="657" t="n">
        <v>107422.149</v>
      </c>
      <c r="P165" s="657"/>
      <c r="Q165" s="657" t="n">
        <v>19612.013</v>
      </c>
      <c r="R165" s="657" t="n">
        <v>57969.038</v>
      </c>
      <c r="S165" s="657" t="n">
        <v>14601.624</v>
      </c>
      <c r="T165" s="657" t="n">
        <v>4691.742</v>
      </c>
      <c r="U165" s="657" t="n">
        <v>18232.952</v>
      </c>
      <c r="V165" s="658"/>
      <c r="W165" s="658"/>
      <c r="X165" s="658"/>
      <c r="Y165" s="658"/>
      <c r="Z165" s="0" t="n">
        <v>2034</v>
      </c>
      <c r="AA165" s="587" t="n">
        <f aca="false">O165/C165-1</f>
        <v>0.0794301940469582</v>
      </c>
      <c r="AB165" s="587" t="e">
        <f aca="false">P165/D165-1</f>
        <v>#DIV/0!</v>
      </c>
      <c r="AC165" s="587" t="n">
        <f aca="false">Q165/E165-1</f>
        <v>0.0689872992706775</v>
      </c>
      <c r="AD165" s="587" t="n">
        <f aca="false">R165/F165-1</f>
        <v>-0.0237677347103314</v>
      </c>
      <c r="AE165" s="587" t="n">
        <f aca="false">S165/G165-1</f>
        <v>0.00320757120366988</v>
      </c>
      <c r="AF165" s="587" t="n">
        <f aca="false">T165/H165-1</f>
        <v>0.000235277142659474</v>
      </c>
      <c r="AG165" s="587" t="n">
        <f aca="false">U165/I165-1</f>
        <v>-0.284431314683627</v>
      </c>
      <c r="AH165" s="658"/>
      <c r="AI165" s="658"/>
      <c r="AJ165" s="658"/>
      <c r="AK165" s="586"/>
    </row>
    <row r="166" customFormat="false" ht="15" hidden="false" customHeight="false" outlineLevel="0" collapsed="false">
      <c r="B166" s="0" t="n">
        <v>2035</v>
      </c>
      <c r="C166" s="657" t="n">
        <v>98908.168</v>
      </c>
      <c r="D166" s="657"/>
      <c r="E166" s="657" t="n">
        <v>19142.656</v>
      </c>
      <c r="F166" s="657" t="n">
        <v>58505.983</v>
      </c>
      <c r="G166" s="657" t="n">
        <v>14642.664</v>
      </c>
      <c r="H166" s="657" t="n">
        <v>4676.0946</v>
      </c>
      <c r="I166" s="657" t="n">
        <v>24967.164</v>
      </c>
      <c r="J166" s="658"/>
      <c r="K166" s="658"/>
      <c r="L166" s="658"/>
      <c r="M166" s="658"/>
      <c r="N166" s="0" t="n">
        <v>2035</v>
      </c>
      <c r="O166" s="657" t="n">
        <v>106703.704</v>
      </c>
      <c r="P166" s="657"/>
      <c r="Q166" s="657" t="n">
        <v>20747.072</v>
      </c>
      <c r="R166" s="657" t="n">
        <v>57221.976</v>
      </c>
      <c r="S166" s="657" t="n">
        <v>14681.148</v>
      </c>
      <c r="T166" s="657" t="n">
        <v>4677.2821</v>
      </c>
      <c r="U166" s="657" t="n">
        <v>17311.186</v>
      </c>
      <c r="V166" s="658"/>
      <c r="W166" s="658"/>
      <c r="X166" s="658"/>
      <c r="Y166" s="658"/>
      <c r="Z166" s="0" t="n">
        <v>2035</v>
      </c>
      <c r="AA166" s="587" t="n">
        <f aca="false">O166/C166-1</f>
        <v>0.07881589718657</v>
      </c>
      <c r="AB166" s="587" t="e">
        <f aca="false">P166/D166-1</f>
        <v>#DIV/0!</v>
      </c>
      <c r="AC166" s="587" t="n">
        <f aca="false">Q166/E166-1</f>
        <v>0.0838136567882743</v>
      </c>
      <c r="AD166" s="587" t="n">
        <f aca="false">R166/F166-1</f>
        <v>-0.0219465930518593</v>
      </c>
      <c r="AE166" s="587" t="n">
        <f aca="false">S166/G166-1</f>
        <v>0.00262821027649052</v>
      </c>
      <c r="AF166" s="587" t="n">
        <f aca="false">T166/H166-1</f>
        <v>0.000253951235289485</v>
      </c>
      <c r="AG166" s="587" t="n">
        <f aca="false">U166/I166-1</f>
        <v>-0.306641875705226</v>
      </c>
      <c r="AH166" s="658"/>
      <c r="AI166" s="658"/>
      <c r="AJ166" s="658"/>
      <c r="AK166" s="586"/>
    </row>
  </sheetData>
  <mergeCells count="38">
    <mergeCell ref="B30:H30"/>
    <mergeCell ref="J30:P30"/>
    <mergeCell ref="R30:X30"/>
    <mergeCell ref="C32:H32"/>
    <mergeCell ref="K32:P32"/>
    <mergeCell ref="S32:X32"/>
    <mergeCell ref="B62:CA62"/>
    <mergeCell ref="B63:H63"/>
    <mergeCell ref="J63:P63"/>
    <mergeCell ref="R63:X63"/>
    <mergeCell ref="Z63:AF63"/>
    <mergeCell ref="AH63:AR63"/>
    <mergeCell ref="AT63:BE63"/>
    <mergeCell ref="BG63:BJ63"/>
    <mergeCell ref="BL63:BR63"/>
    <mergeCell ref="BV63:CA63"/>
    <mergeCell ref="B64:B65"/>
    <mergeCell ref="J64:J65"/>
    <mergeCell ref="R64:R65"/>
    <mergeCell ref="Z64:Z65"/>
    <mergeCell ref="AH64:AJ64"/>
    <mergeCell ref="AL64:AN64"/>
    <mergeCell ref="AP64:AR64"/>
    <mergeCell ref="AT64:AV64"/>
    <mergeCell ref="AX64:AX65"/>
    <mergeCell ref="BL64:BL65"/>
    <mergeCell ref="B101:G101"/>
    <mergeCell ref="I101:N101"/>
    <mergeCell ref="P101:U101"/>
    <mergeCell ref="C103:G103"/>
    <mergeCell ref="J103:N103"/>
    <mergeCell ref="Q103:U103"/>
    <mergeCell ref="B136:L136"/>
    <mergeCell ref="N136:X136"/>
    <mergeCell ref="Z136:AJ136"/>
    <mergeCell ref="B137:L137"/>
    <mergeCell ref="N137:X137"/>
    <mergeCell ref="Z137:AJ13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xml><?xml version="1.0" encoding="utf-8"?>
<worksheet xmlns="http://schemas.openxmlformats.org/spreadsheetml/2006/main" xmlns:r="http://schemas.openxmlformats.org/officeDocument/2006/relationships">
  <sheetPr filterMode="false">
    <pageSetUpPr fitToPage="false"/>
  </sheetPr>
  <dimension ref="A1:AV188"/>
  <sheetViews>
    <sheetView windowProtection="false" showFormulas="false" showGridLines="true" showRowColHeaders="true" showZeros="true" rightToLeft="false" tabSelected="true" showOutlineSymbols="true" defaultGridColor="true" view="normal" topLeftCell="V82" colorId="64" zoomScale="70" zoomScaleNormal="70" zoomScalePageLayoutView="100" workbookViewId="0">
      <selection pane="topLeft" activeCell="AF33" activeCellId="0" sqref="AF33:AF34"/>
    </sheetView>
  </sheetViews>
  <sheetFormatPr defaultRowHeight="15"/>
  <cols>
    <col collapsed="false" hidden="false" max="1" min="1" style="5" width="11.5714285714286"/>
    <col collapsed="false" hidden="false" max="2" min="2" style="5" width="46.4183673469388"/>
    <col collapsed="false" hidden="false" max="11" min="3" style="5" width="11.5714285714286"/>
    <col collapsed="false" hidden="false" max="12" min="12" style="5" width="36.8520408163265"/>
    <col collapsed="false" hidden="false" max="13" min="13" style="5" width="27.6020408163265"/>
    <col collapsed="false" hidden="false" max="14" min="14" style="5" width="12.2857142857143"/>
    <col collapsed="false" hidden="false" max="18" min="15" style="5" width="11.5714285714286"/>
    <col collapsed="false" hidden="false" max="19" min="19" style="5" width="11.4183673469388"/>
    <col collapsed="false" hidden="false" max="29" min="20" style="5" width="11.5714285714286"/>
    <col collapsed="false" hidden="false" max="30" min="30" style="5" width="47.7040816326531"/>
    <col collapsed="false" hidden="false" max="31" min="31" style="5" width="17.8571428571429"/>
    <col collapsed="false" hidden="false" max="42" min="32" style="5" width="11.5714285714286"/>
    <col collapsed="false" hidden="false" max="43" min="43" style="5" width="9.14285714285714"/>
    <col collapsed="false" hidden="false" max="45" min="44" style="5" width="11.5714285714286"/>
    <col collapsed="false" hidden="false" max="46" min="46" style="5" width="9.14285714285714"/>
    <col collapsed="false" hidden="false" max="1025" min="47" style="5" width="11.5714285714286"/>
  </cols>
  <sheetData>
    <row r="1" customFormat="false" ht="15" hidden="false" customHeight="false" outlineLevel="0" collapsed="false">
      <c r="A1" s="0"/>
      <c r="B1" s="0"/>
      <c r="C1" s="0"/>
      <c r="D1" s="0"/>
      <c r="E1" s="0"/>
      <c r="F1" s="0"/>
      <c r="G1" s="0"/>
      <c r="H1" s="0"/>
      <c r="I1" s="1"/>
      <c r="J1" s="1"/>
      <c r="K1" s="0"/>
      <c r="L1" s="0"/>
      <c r="M1" s="0"/>
      <c r="N1" s="0"/>
      <c r="O1" s="0"/>
      <c r="P1" s="0"/>
      <c r="Q1" s="0"/>
      <c r="R1" s="1"/>
      <c r="S1" s="1"/>
      <c r="T1" s="1"/>
      <c r="U1" s="1"/>
      <c r="V1" s="1"/>
      <c r="W1" s="1"/>
      <c r="X1" s="1"/>
      <c r="Y1" s="1"/>
      <c r="Z1" s="1"/>
      <c r="AA1" s="1"/>
      <c r="AB1" s="1"/>
      <c r="AC1" s="0"/>
      <c r="AD1" s="0"/>
      <c r="AE1" s="0"/>
      <c r="AF1" s="0"/>
      <c r="AG1" s="0"/>
      <c r="AH1" s="0"/>
      <c r="AI1" s="0"/>
      <c r="AJ1" s="1"/>
      <c r="AK1" s="1"/>
      <c r="AL1" s="1"/>
      <c r="AM1" s="1"/>
      <c r="AN1" s="1"/>
      <c r="AO1" s="1"/>
      <c r="AP1" s="1"/>
      <c r="AQ1" s="1"/>
      <c r="AR1" s="1"/>
      <c r="AS1" s="1"/>
      <c r="AT1" s="1"/>
      <c r="AU1" s="1"/>
      <c r="AV1" s="0"/>
    </row>
    <row r="2" customFormat="false" ht="15" hidden="false" customHeight="false" outlineLevel="0" collapsed="false">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0"/>
    </row>
    <row r="3" customFormat="false" ht="23.25" hidden="false" customHeight="false" outlineLevel="0" collapsed="false">
      <c r="A3" s="454" t="s">
        <v>63</v>
      </c>
      <c r="B3" s="454"/>
      <c r="C3" s="454"/>
      <c r="D3" s="454"/>
      <c r="E3" s="454"/>
      <c r="F3" s="454"/>
      <c r="G3" s="454"/>
      <c r="H3" s="1"/>
      <c r="I3" s="1"/>
      <c r="J3" s="1"/>
      <c r="K3" s="454" t="s">
        <v>5</v>
      </c>
      <c r="L3" s="454"/>
      <c r="M3" s="454"/>
      <c r="N3" s="454"/>
      <c r="O3" s="454"/>
      <c r="P3" s="454"/>
      <c r="Q3" s="454"/>
      <c r="R3" s="1"/>
      <c r="S3" s="1"/>
      <c r="T3" s="1"/>
      <c r="U3" s="1"/>
      <c r="V3" s="1"/>
      <c r="W3" s="1"/>
      <c r="X3" s="1"/>
      <c r="Y3" s="1"/>
      <c r="Z3" s="1"/>
      <c r="AA3" s="1"/>
      <c r="AB3" s="1"/>
      <c r="AC3" s="454" t="s">
        <v>64</v>
      </c>
      <c r="AD3" s="454"/>
      <c r="AE3" s="454"/>
      <c r="AF3" s="454"/>
      <c r="AG3" s="454"/>
      <c r="AH3" s="454"/>
      <c r="AI3" s="454"/>
      <c r="AJ3" s="1"/>
      <c r="AK3" s="1"/>
      <c r="AL3" s="1"/>
      <c r="AM3" s="1"/>
      <c r="AN3" s="1"/>
      <c r="AO3" s="1"/>
      <c r="AP3" s="1"/>
      <c r="AQ3" s="1"/>
      <c r="AR3" s="1"/>
      <c r="AS3" s="1"/>
      <c r="AT3" s="1"/>
      <c r="AU3" s="1"/>
      <c r="AV3" s="0"/>
    </row>
    <row r="4" customFormat="false" ht="15" hidden="false" customHeight="false" outlineLevel="0" collapsed="false">
      <c r="A4" s="1"/>
      <c r="B4" s="1"/>
      <c r="C4" s="1"/>
      <c r="D4" s="1"/>
      <c r="E4" s="1"/>
      <c r="F4" s="1"/>
      <c r="G4" s="1"/>
      <c r="H4" s="659"/>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0"/>
    </row>
    <row r="5" customFormat="false" ht="15.75" hidden="false" customHeight="false" outlineLevel="0" collapsed="false">
      <c r="A5" s="1"/>
      <c r="B5" s="1"/>
      <c r="C5" s="1"/>
      <c r="D5" s="1"/>
      <c r="E5" s="1"/>
      <c r="F5" s="1"/>
      <c r="G5" s="1"/>
      <c r="H5" s="1"/>
      <c r="I5" s="1"/>
      <c r="J5" s="1"/>
      <c r="K5" s="1"/>
      <c r="L5" s="1"/>
      <c r="M5" s="1"/>
      <c r="N5" s="1"/>
      <c r="O5" s="1"/>
      <c r="P5" s="1"/>
      <c r="Q5" s="1"/>
      <c r="R5" s="1"/>
      <c r="S5" s="1"/>
      <c r="T5" s="1"/>
      <c r="U5" s="1"/>
      <c r="V5" s="1"/>
      <c r="W5" s="1"/>
      <c r="X5" s="1"/>
      <c r="Y5" s="1"/>
      <c r="Z5" s="1"/>
      <c r="AA5" s="1"/>
      <c r="AB5" s="1"/>
      <c r="AC5" s="0"/>
      <c r="AD5" s="660" t="s">
        <v>726</v>
      </c>
      <c r="AE5" s="1"/>
      <c r="AF5" s="1"/>
      <c r="AG5" s="1"/>
      <c r="AH5" s="1"/>
      <c r="AI5" s="1"/>
      <c r="AJ5" s="1"/>
      <c r="AK5" s="1"/>
      <c r="AL5" s="1"/>
      <c r="AM5" s="1"/>
      <c r="AN5" s="1"/>
      <c r="AO5" s="1"/>
      <c r="AP5" s="1"/>
      <c r="AQ5" s="1"/>
      <c r="AR5" s="1"/>
      <c r="AS5" s="1"/>
      <c r="AT5" s="1"/>
      <c r="AU5" s="1"/>
      <c r="AV5" s="0"/>
    </row>
    <row r="6" customFormat="false" ht="21.75" hidden="false" customHeight="false" outlineLevel="0" collapsed="false">
      <c r="A6" s="461" t="s">
        <v>727</v>
      </c>
      <c r="B6" s="461"/>
      <c r="C6" s="461"/>
      <c r="D6" s="461"/>
      <c r="E6" s="461"/>
      <c r="F6" s="461"/>
      <c r="G6" s="461"/>
      <c r="H6" s="1"/>
      <c r="I6" s="1"/>
      <c r="J6" s="1"/>
      <c r="K6" s="461" t="s">
        <v>727</v>
      </c>
      <c r="L6" s="461"/>
      <c r="M6" s="461"/>
      <c r="N6" s="461"/>
      <c r="O6" s="461"/>
      <c r="P6" s="461"/>
      <c r="Q6" s="461"/>
      <c r="R6" s="1"/>
      <c r="S6" s="1"/>
      <c r="T6" s="1"/>
      <c r="U6" s="1"/>
      <c r="V6" s="1"/>
      <c r="W6" s="1"/>
      <c r="X6" s="1"/>
      <c r="Y6" s="1"/>
      <c r="Z6" s="1"/>
      <c r="AA6" s="1"/>
      <c r="AB6" s="1"/>
      <c r="AC6" s="0"/>
      <c r="AD6" s="661"/>
      <c r="AE6" s="465" t="n">
        <v>2010</v>
      </c>
      <c r="AF6" s="465" t="n">
        <v>2015</v>
      </c>
      <c r="AG6" s="465" t="n">
        <v>2020</v>
      </c>
      <c r="AH6" s="465" t="n">
        <v>2025</v>
      </c>
      <c r="AI6" s="465" t="n">
        <v>2030</v>
      </c>
      <c r="AJ6" s="466" t="n">
        <v>2035</v>
      </c>
      <c r="AK6" s="1"/>
      <c r="AL6" s="1"/>
      <c r="AM6" s="1"/>
      <c r="AN6" s="1"/>
      <c r="AO6" s="1"/>
      <c r="AP6" s="1"/>
      <c r="AQ6" s="1"/>
      <c r="AR6" s="1"/>
      <c r="AS6" s="1"/>
      <c r="AT6" s="1"/>
      <c r="AU6" s="1"/>
      <c r="AV6" s="0"/>
    </row>
    <row r="7" customFormat="false" ht="15.75" hidden="false" customHeight="false" outlineLevel="0" collapsed="false">
      <c r="A7" s="1"/>
      <c r="B7" s="1"/>
      <c r="C7" s="1"/>
      <c r="D7" s="1"/>
      <c r="E7" s="1"/>
      <c r="F7" s="1"/>
      <c r="G7" s="1"/>
      <c r="H7" s="1"/>
      <c r="I7" s="1"/>
      <c r="J7" s="1"/>
      <c r="K7" s="1"/>
      <c r="L7" s="1"/>
      <c r="M7" s="1"/>
      <c r="N7" s="1"/>
      <c r="O7" s="1"/>
      <c r="P7" s="1"/>
      <c r="Q7" s="1"/>
      <c r="R7" s="1"/>
      <c r="S7" s="1"/>
      <c r="T7" s="1"/>
      <c r="U7" s="1"/>
      <c r="V7" s="1"/>
      <c r="W7" s="1"/>
      <c r="X7" s="1"/>
      <c r="Y7" s="1"/>
      <c r="Z7" s="1"/>
      <c r="AA7" s="1"/>
      <c r="AB7" s="1"/>
      <c r="AC7" s="0"/>
      <c r="AD7" s="541" t="s">
        <v>728</v>
      </c>
      <c r="AE7" s="662"/>
      <c r="AF7" s="662"/>
      <c r="AG7" s="662"/>
      <c r="AH7" s="662"/>
      <c r="AI7" s="662"/>
      <c r="AJ7" s="663"/>
      <c r="AK7" s="1"/>
      <c r="AL7" s="1"/>
      <c r="AM7" s="1"/>
      <c r="AN7" s="1"/>
      <c r="AO7" s="1"/>
      <c r="AP7" s="1"/>
      <c r="AQ7" s="1"/>
      <c r="AR7" s="1"/>
      <c r="AS7" s="1"/>
      <c r="AT7" s="1"/>
      <c r="AU7" s="1"/>
      <c r="AV7" s="0"/>
    </row>
    <row r="8" customFormat="false" ht="21.75" hidden="false" customHeight="false" outlineLevel="0" collapsed="false">
      <c r="A8" s="463" t="s">
        <v>729</v>
      </c>
      <c r="B8" s="463"/>
      <c r="C8" s="463"/>
      <c r="D8" s="463"/>
      <c r="E8" s="463"/>
      <c r="F8" s="463"/>
      <c r="G8" s="463"/>
      <c r="H8" s="1"/>
      <c r="I8" s="1"/>
      <c r="J8" s="1"/>
      <c r="K8" s="463" t="s">
        <v>729</v>
      </c>
      <c r="L8" s="463"/>
      <c r="M8" s="463"/>
      <c r="N8" s="463"/>
      <c r="O8" s="463"/>
      <c r="P8" s="463"/>
      <c r="Q8" s="463"/>
      <c r="R8" s="1"/>
      <c r="S8" s="1"/>
      <c r="T8" s="1"/>
      <c r="U8" s="1"/>
      <c r="V8" s="1"/>
      <c r="W8" s="1"/>
      <c r="X8" s="1"/>
      <c r="Y8" s="1"/>
      <c r="Z8" s="1"/>
      <c r="AA8" s="1"/>
      <c r="AB8" s="1"/>
      <c r="AC8" s="0"/>
      <c r="AD8" s="541" t="s">
        <v>730</v>
      </c>
      <c r="AE8" s="662"/>
      <c r="AF8" s="662"/>
      <c r="AG8" s="662"/>
      <c r="AH8" s="662"/>
      <c r="AI8" s="662"/>
      <c r="AJ8" s="664"/>
      <c r="AK8" s="1"/>
      <c r="AL8" s="1"/>
      <c r="AM8" s="1"/>
      <c r="AN8" s="1"/>
      <c r="AO8" s="1"/>
      <c r="AP8" s="1"/>
      <c r="AQ8" s="1"/>
      <c r="AR8" s="1"/>
      <c r="AS8" s="1"/>
      <c r="AT8" s="1"/>
      <c r="AU8" s="1"/>
      <c r="AV8" s="0"/>
    </row>
    <row r="9" customFormat="false" ht="15.75" hidden="false" customHeight="false" outlineLevel="0" collapsed="false">
      <c r="A9" s="0"/>
      <c r="B9" s="0"/>
      <c r="C9" s="0"/>
      <c r="D9" s="0"/>
      <c r="E9" s="0"/>
      <c r="F9" s="0"/>
      <c r="G9" s="0"/>
      <c r="H9" s="0"/>
      <c r="I9" s="0"/>
      <c r="J9" s="0"/>
      <c r="K9" s="0"/>
      <c r="L9" s="0"/>
      <c r="M9" s="0"/>
      <c r="N9" s="0"/>
      <c r="O9" s="0"/>
      <c r="P9" s="0"/>
      <c r="Q9" s="0"/>
      <c r="R9" s="0"/>
      <c r="S9" s="0"/>
      <c r="T9" s="0"/>
      <c r="U9" s="0"/>
      <c r="V9" s="0"/>
      <c r="W9" s="0"/>
      <c r="X9" s="0"/>
      <c r="Y9" s="0"/>
      <c r="Z9" s="0"/>
      <c r="AA9" s="0"/>
      <c r="AB9" s="0"/>
      <c r="AC9" s="0"/>
      <c r="AD9" s="541" t="s">
        <v>59</v>
      </c>
      <c r="AE9" s="665"/>
      <c r="AF9" s="665"/>
      <c r="AG9" s="665"/>
      <c r="AH9" s="665"/>
      <c r="AI9" s="665"/>
      <c r="AJ9" s="663"/>
      <c r="AK9" s="0"/>
      <c r="AL9" s="1"/>
      <c r="AM9" s="0"/>
      <c r="AN9" s="1"/>
      <c r="AO9" s="1"/>
      <c r="AP9" s="1"/>
      <c r="AQ9" s="1"/>
      <c r="AR9" s="1"/>
      <c r="AS9" s="1"/>
      <c r="AT9" s="1"/>
      <c r="AU9" s="1"/>
      <c r="AV9" s="1"/>
    </row>
    <row r="10" customFormat="false" ht="15.75" hidden="false" customHeight="false" outlineLevel="0" collapsed="false">
      <c r="A10" s="1"/>
      <c r="B10" s="464"/>
      <c r="C10" s="465" t="s">
        <v>31</v>
      </c>
      <c r="D10" s="465" t="s">
        <v>32</v>
      </c>
      <c r="E10" s="465" t="s">
        <v>33</v>
      </c>
      <c r="F10" s="466" t="s">
        <v>34</v>
      </c>
      <c r="G10" s="1"/>
      <c r="H10" s="1"/>
      <c r="I10" s="1"/>
      <c r="J10" s="1"/>
      <c r="K10" s="1"/>
      <c r="L10" s="464"/>
      <c r="M10" s="465" t="s">
        <v>31</v>
      </c>
      <c r="N10" s="465" t="s">
        <v>32</v>
      </c>
      <c r="O10" s="465" t="s">
        <v>33</v>
      </c>
      <c r="P10" s="466" t="s">
        <v>34</v>
      </c>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row>
    <row r="11" customFormat="false" ht="21.75" hidden="false" customHeight="false" outlineLevel="0" collapsed="false">
      <c r="A11" s="1"/>
      <c r="B11" s="467" t="s">
        <v>731</v>
      </c>
      <c r="C11" s="468"/>
      <c r="D11" s="468"/>
      <c r="E11" s="468"/>
      <c r="F11" s="480"/>
      <c r="G11" s="1"/>
      <c r="H11" s="1"/>
      <c r="I11" s="1"/>
      <c r="J11" s="1"/>
      <c r="K11" s="1"/>
      <c r="L11" s="467" t="s">
        <v>731</v>
      </c>
      <c r="M11" s="551" t="n">
        <v>44.0805600686847</v>
      </c>
      <c r="N11" s="551" t="n">
        <v>48.9745317251515</v>
      </c>
      <c r="O11" s="551" t="n">
        <v>67.9518220667084</v>
      </c>
      <c r="P11" s="666" t="n">
        <v>73.575919742218</v>
      </c>
      <c r="Q11" s="1"/>
      <c r="R11" s="1"/>
      <c r="S11" s="1"/>
      <c r="T11" s="1"/>
      <c r="U11" s="1"/>
      <c r="V11" s="1"/>
      <c r="W11" s="1"/>
      <c r="X11" s="1"/>
      <c r="Y11" s="1"/>
      <c r="Z11" s="1"/>
      <c r="AA11" s="1"/>
      <c r="AB11" s="1"/>
      <c r="AC11" s="461" t="s">
        <v>727</v>
      </c>
      <c r="AD11" s="461"/>
      <c r="AE11" s="461"/>
      <c r="AF11" s="461"/>
      <c r="AG11" s="461"/>
      <c r="AH11" s="461"/>
      <c r="AI11" s="461"/>
      <c r="AJ11" s="1"/>
      <c r="AK11" s="1"/>
      <c r="AL11" s="1"/>
      <c r="AM11" s="1"/>
      <c r="AN11" s="1"/>
      <c r="AO11" s="1"/>
      <c r="AP11" s="1"/>
      <c r="AQ11" s="1"/>
      <c r="AR11" s="1"/>
      <c r="AS11" s="1"/>
      <c r="AT11" s="1"/>
      <c r="AU11" s="1"/>
      <c r="AV11" s="1"/>
    </row>
    <row r="12" customFormat="false" ht="15" hidden="false" customHeight="false" outlineLevel="0" collapsed="false">
      <c r="A12" s="0"/>
      <c r="B12" s="0"/>
      <c r="C12" s="0"/>
      <c r="D12" s="0"/>
      <c r="E12" s="0"/>
      <c r="F12" s="0"/>
      <c r="G12" s="0"/>
      <c r="H12" s="0"/>
      <c r="I12" s="0"/>
      <c r="J12" s="0"/>
      <c r="K12" s="0"/>
      <c r="L12" s="0"/>
      <c r="M12" s="0"/>
      <c r="N12" s="0"/>
      <c r="O12" s="0"/>
      <c r="P12" s="0"/>
      <c r="Q12" s="0"/>
      <c r="R12" s="0"/>
      <c r="S12" s="1"/>
      <c r="T12" s="1"/>
      <c r="U12" s="1"/>
      <c r="V12" s="1"/>
      <c r="W12" s="1"/>
      <c r="X12" s="1"/>
      <c r="Y12" s="1"/>
      <c r="Z12" s="1"/>
      <c r="AA12" s="0"/>
      <c r="AB12" s="0"/>
      <c r="AC12" s="1"/>
      <c r="AD12" s="1"/>
      <c r="AE12" s="1"/>
      <c r="AF12" s="1"/>
      <c r="AG12" s="1"/>
      <c r="AH12" s="1"/>
      <c r="AI12" s="1"/>
      <c r="AJ12" s="1"/>
      <c r="AK12" s="1"/>
      <c r="AL12" s="1"/>
      <c r="AM12" s="1"/>
      <c r="AN12" s="1"/>
      <c r="AO12" s="1"/>
      <c r="AP12" s="1"/>
      <c r="AQ12" s="1"/>
      <c r="AR12" s="1"/>
      <c r="AS12" s="1"/>
      <c r="AT12" s="1"/>
      <c r="AU12" s="1"/>
      <c r="AV12" s="1"/>
    </row>
    <row r="13" customFormat="false" ht="21"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463" t="s">
        <v>729</v>
      </c>
      <c r="AD13" s="463"/>
      <c r="AE13" s="463"/>
      <c r="AF13" s="463"/>
      <c r="AG13" s="463"/>
      <c r="AH13" s="463"/>
      <c r="AI13" s="463"/>
      <c r="AJ13" s="1"/>
      <c r="AK13" s="1"/>
      <c r="AL13" s="1"/>
      <c r="AM13" s="1"/>
      <c r="AN13" s="1"/>
      <c r="AO13" s="1"/>
      <c r="AP13" s="1"/>
      <c r="AQ13" s="1"/>
      <c r="AR13" s="1"/>
      <c r="AS13" s="1"/>
      <c r="AT13" s="1"/>
      <c r="AU13" s="1"/>
      <c r="AV13" s="1"/>
    </row>
    <row r="14" customFormat="false" ht="21.75" hidden="false" customHeight="false" outlineLevel="0" collapsed="false">
      <c r="A14" s="463" t="s">
        <v>732</v>
      </c>
      <c r="B14" s="463"/>
      <c r="C14" s="463"/>
      <c r="D14" s="463"/>
      <c r="E14" s="463"/>
      <c r="F14" s="463"/>
      <c r="G14" s="463"/>
      <c r="H14" s="1"/>
      <c r="I14" s="1"/>
      <c r="J14" s="1"/>
      <c r="K14" s="463" t="s">
        <v>732</v>
      </c>
      <c r="L14" s="463"/>
      <c r="M14" s="463"/>
      <c r="N14" s="463"/>
      <c r="O14" s="463"/>
      <c r="P14" s="463"/>
      <c r="Q14" s="463"/>
      <c r="R14" s="1"/>
      <c r="S14" s="1"/>
      <c r="T14" s="1"/>
      <c r="U14" s="1"/>
      <c r="V14" s="1"/>
      <c r="W14" s="1"/>
      <c r="X14" s="1"/>
      <c r="Y14" s="1"/>
      <c r="Z14" s="1"/>
      <c r="AA14" s="1"/>
      <c r="AB14" s="1"/>
      <c r="AC14" s="0"/>
      <c r="AD14" s="0"/>
      <c r="AE14" s="0"/>
      <c r="AF14" s="0"/>
      <c r="AG14" s="0"/>
      <c r="AH14" s="0"/>
      <c r="AI14" s="0"/>
      <c r="AJ14" s="1"/>
      <c r="AK14" s="1"/>
      <c r="AL14" s="1"/>
      <c r="AM14" s="1"/>
      <c r="AN14" s="1"/>
      <c r="AO14" s="1"/>
      <c r="AP14" s="1"/>
      <c r="AQ14" s="1"/>
      <c r="AR14" s="1"/>
      <c r="AS14" s="1"/>
      <c r="AT14" s="1"/>
      <c r="AU14" s="1"/>
      <c r="AV14" s="1"/>
    </row>
    <row r="15" customFormat="false" ht="15.75" hidden="false" customHeight="false" outlineLevel="0" collapsed="false">
      <c r="A15" s="1"/>
      <c r="B15" s="401"/>
      <c r="C15" s="1"/>
      <c r="D15" s="1"/>
      <c r="E15" s="1"/>
      <c r="F15" s="1"/>
      <c r="G15" s="1"/>
      <c r="H15" s="1"/>
      <c r="I15" s="1"/>
      <c r="J15" s="1"/>
      <c r="K15" s="1"/>
      <c r="L15" s="401"/>
      <c r="M15" s="1"/>
      <c r="N15" s="1"/>
      <c r="O15" s="1"/>
      <c r="P15" s="1"/>
      <c r="Q15" s="1"/>
      <c r="R15" s="1"/>
      <c r="S15" s="1"/>
      <c r="T15" s="1"/>
      <c r="U15" s="1"/>
      <c r="V15" s="1"/>
      <c r="W15" s="1"/>
      <c r="X15" s="1"/>
      <c r="Y15" s="1"/>
      <c r="Z15" s="1"/>
      <c r="AA15" s="1"/>
      <c r="AB15" s="1"/>
      <c r="AC15" s="1"/>
      <c r="AD15" s="464"/>
      <c r="AE15" s="465" t="s">
        <v>31</v>
      </c>
      <c r="AF15" s="465" t="s">
        <v>32</v>
      </c>
      <c r="AG15" s="465" t="s">
        <v>33</v>
      </c>
      <c r="AH15" s="466" t="s">
        <v>34</v>
      </c>
      <c r="AI15" s="1"/>
      <c r="AJ15" s="1"/>
      <c r="AK15" s="1"/>
      <c r="AL15" s="1"/>
      <c r="AM15" s="1"/>
      <c r="AN15" s="1"/>
      <c r="AO15" s="1"/>
      <c r="AP15" s="1"/>
      <c r="AQ15" s="1"/>
      <c r="AR15" s="1"/>
      <c r="AS15" s="1"/>
      <c r="AT15" s="1"/>
      <c r="AU15" s="1"/>
      <c r="AV15" s="1"/>
    </row>
    <row r="16" customFormat="false" ht="15.75" hidden="false" customHeight="false" outlineLevel="0" collapsed="false">
      <c r="A16" s="1"/>
      <c r="B16" s="661"/>
      <c r="C16" s="667" t="s">
        <v>505</v>
      </c>
      <c r="D16" s="667" t="s">
        <v>32</v>
      </c>
      <c r="E16" s="667" t="s">
        <v>33</v>
      </c>
      <c r="F16" s="668" t="s">
        <v>34</v>
      </c>
      <c r="G16" s="1"/>
      <c r="H16" s="1"/>
      <c r="I16" s="1"/>
      <c r="J16" s="1"/>
      <c r="K16" s="1"/>
      <c r="L16" s="661"/>
      <c r="M16" s="667" t="s">
        <v>505</v>
      </c>
      <c r="N16" s="667" t="s">
        <v>31</v>
      </c>
      <c r="O16" s="667" t="s">
        <v>32</v>
      </c>
      <c r="P16" s="667" t="s">
        <v>33</v>
      </c>
      <c r="Q16" s="668" t="s">
        <v>34</v>
      </c>
      <c r="R16" s="1"/>
      <c r="S16" s="1"/>
      <c r="T16" s="1"/>
      <c r="U16" s="1"/>
      <c r="V16" s="1"/>
      <c r="W16" s="1"/>
      <c r="X16" s="1"/>
      <c r="Y16" s="1"/>
      <c r="Z16" s="1"/>
      <c r="AA16" s="1"/>
      <c r="AB16" s="1"/>
      <c r="AC16" s="1"/>
      <c r="AD16" s="467" t="s">
        <v>731</v>
      </c>
      <c r="AE16" s="551" t="n">
        <v>44.0805600686847</v>
      </c>
      <c r="AF16" s="551" t="n">
        <v>48.9745317251515</v>
      </c>
      <c r="AG16" s="551" t="n">
        <v>67.9518220667084</v>
      </c>
      <c r="AH16" s="666" t="n">
        <v>73.575919742218</v>
      </c>
      <c r="AI16" s="1"/>
      <c r="AJ16" s="1"/>
      <c r="AK16" s="1"/>
      <c r="AL16" s="1"/>
      <c r="AM16" s="1"/>
      <c r="AN16" s="1"/>
      <c r="AO16" s="1"/>
      <c r="AP16" s="1"/>
      <c r="AQ16" s="1"/>
      <c r="AR16" s="1"/>
      <c r="AS16" s="1"/>
      <c r="AT16" s="1"/>
      <c r="AU16" s="1"/>
      <c r="AV16" s="1"/>
    </row>
    <row r="17" customFormat="false" ht="15.75" hidden="false" customHeight="false" outlineLevel="0" collapsed="false">
      <c r="A17" s="1"/>
      <c r="B17" s="541" t="s">
        <v>508</v>
      </c>
      <c r="C17" s="479" t="n">
        <v>0.6</v>
      </c>
      <c r="D17" s="479" t="n">
        <v>0</v>
      </c>
      <c r="E17" s="479" t="n">
        <v>0</v>
      </c>
      <c r="F17" s="480" t="n">
        <v>0</v>
      </c>
      <c r="G17" s="1"/>
      <c r="H17" s="1"/>
      <c r="I17" s="1"/>
      <c r="J17" s="1"/>
      <c r="K17" s="1"/>
      <c r="L17" s="541" t="s">
        <v>508</v>
      </c>
      <c r="M17" s="479" t="n">
        <v>0.6</v>
      </c>
      <c r="N17" s="479" t="n">
        <v>0</v>
      </c>
      <c r="O17" s="479" t="n">
        <v>0</v>
      </c>
      <c r="P17" s="479" t="n">
        <v>0</v>
      </c>
      <c r="Q17" s="480" t="n">
        <v>0</v>
      </c>
      <c r="R17" s="1"/>
      <c r="S17" s="1"/>
      <c r="T17" s="1"/>
      <c r="U17" s="1"/>
      <c r="V17" s="1"/>
      <c r="W17" s="1"/>
      <c r="X17" s="1"/>
      <c r="Y17" s="1"/>
      <c r="Z17" s="1"/>
      <c r="AA17" s="1"/>
      <c r="AB17" s="1"/>
      <c r="AC17" s="0"/>
      <c r="AD17" s="0"/>
      <c r="AE17" s="0"/>
      <c r="AF17" s="0"/>
      <c r="AG17" s="0"/>
      <c r="AH17" s="0"/>
      <c r="AI17" s="0"/>
      <c r="AJ17" s="0"/>
      <c r="AK17" s="1"/>
      <c r="AL17" s="1"/>
      <c r="AM17" s="1"/>
      <c r="AN17" s="1"/>
      <c r="AO17" s="1"/>
      <c r="AP17" s="1"/>
      <c r="AQ17" s="1"/>
      <c r="AR17" s="1"/>
      <c r="AS17" s="1"/>
      <c r="AT17" s="1"/>
      <c r="AU17" s="1"/>
      <c r="AV17" s="1"/>
    </row>
    <row r="18" customFormat="false" ht="15.75" hidden="false" customHeight="false" outlineLevel="0" collapsed="false">
      <c r="A18" s="1"/>
      <c r="B18" s="541" t="s">
        <v>511</v>
      </c>
      <c r="C18" s="479" t="n">
        <v>0.4</v>
      </c>
      <c r="D18" s="479" t="n">
        <v>1</v>
      </c>
      <c r="E18" s="479" t="n">
        <v>1</v>
      </c>
      <c r="F18" s="485" t="n">
        <v>1</v>
      </c>
      <c r="G18" s="1"/>
      <c r="H18" s="1"/>
      <c r="I18" s="1"/>
      <c r="J18" s="1"/>
      <c r="K18" s="1"/>
      <c r="L18" s="541" t="s">
        <v>511</v>
      </c>
      <c r="M18" s="479" t="n">
        <v>0.4</v>
      </c>
      <c r="N18" s="479" t="n">
        <v>1</v>
      </c>
      <c r="O18" s="479" t="n">
        <v>1</v>
      </c>
      <c r="P18" s="479" t="n">
        <v>1</v>
      </c>
      <c r="Q18" s="485" t="n">
        <v>1</v>
      </c>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row>
    <row r="19" customFormat="false" ht="21.75" hidden="false" customHeight="false" outlineLevel="0" collapsed="false">
      <c r="A19" s="1"/>
      <c r="B19" s="541" t="s">
        <v>733</v>
      </c>
      <c r="C19" s="468" t="n">
        <v>0</v>
      </c>
      <c r="D19" s="468" t="n">
        <v>0</v>
      </c>
      <c r="E19" s="468" t="n">
        <v>0</v>
      </c>
      <c r="F19" s="480" t="n">
        <v>0</v>
      </c>
      <c r="G19" s="1"/>
      <c r="H19" s="1"/>
      <c r="I19" s="1"/>
      <c r="J19" s="1"/>
      <c r="K19" s="1"/>
      <c r="L19" s="541" t="s">
        <v>733</v>
      </c>
      <c r="M19" s="468" t="n">
        <v>0</v>
      </c>
      <c r="N19" s="468" t="n">
        <v>0</v>
      </c>
      <c r="O19" s="468" t="n">
        <v>0</v>
      </c>
      <c r="P19" s="468" t="n">
        <v>0</v>
      </c>
      <c r="Q19" s="480" t="n">
        <v>0</v>
      </c>
      <c r="R19" s="1"/>
      <c r="S19" s="1"/>
      <c r="T19" s="1"/>
      <c r="U19" s="1"/>
      <c r="V19" s="1"/>
      <c r="W19" s="1"/>
      <c r="X19" s="1"/>
      <c r="Y19" s="1"/>
      <c r="Z19" s="1"/>
      <c r="AA19" s="1"/>
      <c r="AB19" s="1"/>
      <c r="AC19" s="463" t="s">
        <v>732</v>
      </c>
      <c r="AD19" s="463"/>
      <c r="AE19" s="463"/>
      <c r="AF19" s="463"/>
      <c r="AG19" s="463"/>
      <c r="AH19" s="463"/>
      <c r="AI19" s="463"/>
      <c r="AJ19" s="1"/>
      <c r="AK19" s="1"/>
      <c r="AL19" s="1"/>
      <c r="AM19" s="1"/>
      <c r="AN19" s="1"/>
      <c r="AO19" s="1"/>
      <c r="AP19" s="1"/>
      <c r="AQ19" s="1"/>
      <c r="AR19" s="1"/>
      <c r="AS19" s="1"/>
      <c r="AT19" s="1"/>
      <c r="AU19" s="1"/>
      <c r="AV19" s="1"/>
    </row>
    <row r="20" customFormat="false" ht="15.75" hidden="false" customHeight="false" outlineLevel="0" collapsed="false">
      <c r="A20" s="0"/>
      <c r="B20" s="0"/>
      <c r="C20" s="0"/>
      <c r="D20" s="0"/>
      <c r="E20" s="0"/>
      <c r="F20" s="0"/>
      <c r="G20" s="0"/>
      <c r="H20" s="0"/>
      <c r="I20" s="0"/>
      <c r="J20" s="0"/>
      <c r="K20" s="0"/>
      <c r="L20" s="0"/>
      <c r="M20" s="0"/>
      <c r="N20" s="0"/>
      <c r="O20" s="0"/>
      <c r="P20" s="0"/>
      <c r="Q20" s="0"/>
      <c r="R20" s="0"/>
      <c r="S20" s="1"/>
      <c r="T20" s="1"/>
      <c r="U20" s="1"/>
      <c r="V20" s="1"/>
      <c r="W20" s="1"/>
      <c r="X20" s="1"/>
      <c r="Y20" s="1"/>
      <c r="Z20" s="1"/>
      <c r="AA20" s="0"/>
      <c r="AB20" s="0"/>
      <c r="AC20" s="1"/>
      <c r="AD20" s="401"/>
      <c r="AE20" s="1"/>
      <c r="AF20" s="1"/>
      <c r="AG20" s="1"/>
      <c r="AH20" s="1"/>
      <c r="AI20" s="1"/>
      <c r="AJ20" s="1"/>
      <c r="AK20" s="1"/>
      <c r="AL20" s="1"/>
      <c r="AM20" s="1"/>
      <c r="AN20" s="1"/>
      <c r="AO20" s="1"/>
      <c r="AP20" s="1"/>
      <c r="AQ20" s="1"/>
      <c r="AR20" s="1"/>
      <c r="AS20" s="1"/>
      <c r="AT20" s="1"/>
      <c r="AU20" s="1"/>
      <c r="AV20" s="1"/>
    </row>
    <row r="21" customFormat="false" ht="15.75" hidden="false" customHeight="false" outlineLevel="0" collapsed="false">
      <c r="A21" s="0"/>
      <c r="B21" s="0"/>
      <c r="C21" s="0"/>
      <c r="D21" s="0"/>
      <c r="E21" s="0"/>
      <c r="F21" s="0"/>
      <c r="G21" s="0"/>
      <c r="H21" s="0"/>
      <c r="I21" s="0"/>
      <c r="J21" s="0"/>
      <c r="K21" s="0"/>
      <c r="L21" s="0"/>
      <c r="M21" s="0"/>
      <c r="N21" s="0"/>
      <c r="O21" s="0"/>
      <c r="P21" s="0"/>
      <c r="Q21" s="0"/>
      <c r="R21" s="0"/>
      <c r="S21" s="1"/>
      <c r="T21" s="1"/>
      <c r="U21" s="1"/>
      <c r="V21" s="1"/>
      <c r="W21" s="1"/>
      <c r="X21" s="1"/>
      <c r="Y21" s="1"/>
      <c r="Z21" s="1"/>
      <c r="AA21" s="0"/>
      <c r="AB21" s="0"/>
      <c r="AC21" s="1"/>
      <c r="AD21" s="661"/>
      <c r="AE21" s="667" t="s">
        <v>505</v>
      </c>
      <c r="AF21" s="667" t="s">
        <v>31</v>
      </c>
      <c r="AG21" s="667" t="s">
        <v>32</v>
      </c>
      <c r="AH21" s="667" t="s">
        <v>33</v>
      </c>
      <c r="AI21" s="668" t="s">
        <v>34</v>
      </c>
      <c r="AJ21" s="1"/>
      <c r="AK21" s="1"/>
      <c r="AL21" s="1"/>
      <c r="AM21" s="1"/>
      <c r="AN21" s="1"/>
      <c r="AO21" s="1"/>
      <c r="AP21" s="1"/>
      <c r="AQ21" s="1"/>
      <c r="AR21" s="1"/>
      <c r="AS21" s="1"/>
      <c r="AT21" s="1"/>
      <c r="AU21" s="1"/>
      <c r="AV21" s="1"/>
    </row>
    <row r="22" customFormat="false" ht="21.75" hidden="false" customHeight="false" outlineLevel="0" collapsed="false">
      <c r="A22" s="463" t="s">
        <v>734</v>
      </c>
      <c r="B22" s="463"/>
      <c r="C22" s="463"/>
      <c r="D22" s="463"/>
      <c r="E22" s="463"/>
      <c r="F22" s="463"/>
      <c r="G22" s="463"/>
      <c r="H22" s="1"/>
      <c r="I22" s="1"/>
      <c r="J22" s="1"/>
      <c r="K22" s="463" t="s">
        <v>734</v>
      </c>
      <c r="L22" s="463"/>
      <c r="M22" s="463"/>
      <c r="N22" s="463"/>
      <c r="O22" s="463"/>
      <c r="P22" s="463"/>
      <c r="Q22" s="463"/>
      <c r="R22" s="1"/>
      <c r="S22" s="1"/>
      <c r="T22" s="1"/>
      <c r="U22" s="1"/>
      <c r="V22" s="1"/>
      <c r="W22" s="1"/>
      <c r="X22" s="1"/>
      <c r="Y22" s="1"/>
      <c r="Z22" s="1"/>
      <c r="AA22" s="1"/>
      <c r="AB22" s="1"/>
      <c r="AC22" s="1"/>
      <c r="AD22" s="541" t="s">
        <v>508</v>
      </c>
      <c r="AE22" s="479" t="n">
        <v>0.6</v>
      </c>
      <c r="AF22" s="479" t="n">
        <v>0</v>
      </c>
      <c r="AG22" s="479" t="n">
        <v>0</v>
      </c>
      <c r="AH22" s="479" t="n">
        <v>0</v>
      </c>
      <c r="AI22" s="480" t="n">
        <v>0</v>
      </c>
      <c r="AJ22" s="1"/>
      <c r="AK22" s="1"/>
      <c r="AL22" s="1"/>
      <c r="AM22" s="1"/>
      <c r="AN22" s="1"/>
      <c r="AO22" s="1"/>
      <c r="AP22" s="1"/>
      <c r="AQ22" s="1"/>
      <c r="AR22" s="1"/>
      <c r="AS22" s="1"/>
      <c r="AT22" s="1"/>
      <c r="AU22" s="1"/>
      <c r="AV22" s="1"/>
    </row>
    <row r="23" customFormat="false" ht="15.75" hidden="false" customHeight="false" outlineLevel="0" collapsed="false">
      <c r="A23" s="1"/>
      <c r="B23" s="1"/>
      <c r="C23" s="1"/>
      <c r="D23" s="1"/>
      <c r="E23" s="1"/>
      <c r="F23" s="1"/>
      <c r="G23" s="1"/>
      <c r="H23" s="1"/>
      <c r="I23" s="1"/>
      <c r="J23" s="1"/>
      <c r="K23" s="1"/>
      <c r="L23" s="0"/>
      <c r="M23" s="0"/>
      <c r="N23" s="0"/>
      <c r="O23" s="0"/>
      <c r="P23" s="0"/>
      <c r="Q23" s="0"/>
      <c r="R23" s="1"/>
      <c r="S23" s="1"/>
      <c r="T23" s="1"/>
      <c r="U23" s="1"/>
      <c r="V23" s="1"/>
      <c r="W23" s="1"/>
      <c r="X23" s="1"/>
      <c r="Y23" s="1"/>
      <c r="Z23" s="1"/>
      <c r="AA23" s="1"/>
      <c r="AB23" s="1"/>
      <c r="AC23" s="1"/>
      <c r="AD23" s="541" t="s">
        <v>511</v>
      </c>
      <c r="AE23" s="479" t="n">
        <v>0.4</v>
      </c>
      <c r="AF23" s="479" t="n">
        <v>1</v>
      </c>
      <c r="AG23" s="479" t="n">
        <v>1</v>
      </c>
      <c r="AH23" s="479" t="n">
        <v>1</v>
      </c>
      <c r="AI23" s="485" t="n">
        <v>1</v>
      </c>
      <c r="AJ23" s="1"/>
      <c r="AK23" s="1"/>
      <c r="AL23" s="1"/>
      <c r="AM23" s="1"/>
      <c r="AN23" s="1"/>
      <c r="AO23" s="1"/>
      <c r="AP23" s="1"/>
      <c r="AQ23" s="1"/>
      <c r="AR23" s="1"/>
      <c r="AS23" s="1"/>
      <c r="AT23" s="1"/>
      <c r="AU23" s="1"/>
    </row>
    <row r="24" customFormat="false" ht="15" hidden="false" customHeight="true" outlineLevel="0" collapsed="false">
      <c r="A24" s="1"/>
      <c r="B24" s="669" t="s">
        <v>508</v>
      </c>
      <c r="C24" s="479" t="s">
        <v>735</v>
      </c>
      <c r="D24" s="468"/>
      <c r="E24" s="669" t="s">
        <v>511</v>
      </c>
      <c r="F24" s="479" t="s">
        <v>735</v>
      </c>
      <c r="G24" s="485" t="n">
        <v>0.45</v>
      </c>
      <c r="H24" s="513"/>
      <c r="I24" s="1"/>
      <c r="J24" s="513"/>
      <c r="K24" s="1"/>
      <c r="L24" s="661"/>
      <c r="M24" s="670"/>
      <c r="N24" s="465" t="n">
        <v>2010</v>
      </c>
      <c r="O24" s="465" t="n">
        <v>2020</v>
      </c>
      <c r="P24" s="465" t="n">
        <v>2030</v>
      </c>
      <c r="Q24" s="466" t="n">
        <v>2035</v>
      </c>
      <c r="R24" s="0"/>
      <c r="S24" s="1"/>
      <c r="T24" s="1"/>
      <c r="U24" s="1"/>
      <c r="V24" s="1"/>
      <c r="W24" s="1"/>
      <c r="X24" s="1"/>
      <c r="Y24" s="1"/>
      <c r="Z24" s="1"/>
      <c r="AA24" s="1"/>
      <c r="AB24" s="1"/>
      <c r="AC24" s="1"/>
      <c r="AD24" s="541" t="s">
        <v>733</v>
      </c>
      <c r="AE24" s="468" t="n">
        <v>0</v>
      </c>
      <c r="AF24" s="468" t="n">
        <v>0</v>
      </c>
      <c r="AG24" s="468" t="n">
        <v>0</v>
      </c>
      <c r="AH24" s="468" t="n">
        <v>0</v>
      </c>
      <c r="AI24" s="480" t="n">
        <v>0</v>
      </c>
      <c r="AJ24" s="1"/>
      <c r="AK24" s="1"/>
      <c r="AL24" s="1"/>
      <c r="AM24" s="1"/>
      <c r="AN24" s="1"/>
      <c r="AO24" s="1"/>
      <c r="AP24" s="1"/>
      <c r="AQ24" s="1"/>
      <c r="AR24" s="1"/>
      <c r="AS24" s="1"/>
      <c r="AT24" s="1"/>
      <c r="AU24" s="1"/>
    </row>
    <row r="25" customFormat="false" ht="15.75" hidden="false" customHeight="true" outlineLevel="0" collapsed="false">
      <c r="A25" s="1"/>
      <c r="B25" s="669"/>
      <c r="C25" s="479" t="s">
        <v>736</v>
      </c>
      <c r="D25" s="468"/>
      <c r="E25" s="669"/>
      <c r="F25" s="479" t="s">
        <v>736</v>
      </c>
      <c r="G25" s="485" t="n">
        <v>0.48</v>
      </c>
      <c r="H25" s="513"/>
      <c r="I25" s="1"/>
      <c r="J25" s="513"/>
      <c r="K25" s="1"/>
      <c r="L25" s="671" t="s">
        <v>737</v>
      </c>
      <c r="M25" s="479" t="s">
        <v>735</v>
      </c>
      <c r="N25" s="672" t="n">
        <v>0.403450105458051</v>
      </c>
      <c r="O25" s="672" t="n">
        <v>0.33</v>
      </c>
      <c r="P25" s="672" t="n">
        <v>0.33</v>
      </c>
      <c r="Q25" s="673" t="n">
        <v>0.33</v>
      </c>
      <c r="R25" s="0"/>
      <c r="S25" s="1"/>
      <c r="T25" s="1"/>
      <c r="U25" s="1"/>
      <c r="V25" s="1"/>
      <c r="W25" s="1"/>
      <c r="X25" s="1"/>
      <c r="Y25" s="1"/>
      <c r="Z25" s="1"/>
      <c r="AA25" s="1"/>
      <c r="AB25" s="1"/>
      <c r="AC25" s="0"/>
      <c r="AD25" s="0"/>
      <c r="AE25" s="0"/>
      <c r="AF25" s="0"/>
      <c r="AG25" s="0"/>
      <c r="AH25" s="0"/>
      <c r="AI25" s="0"/>
      <c r="AJ25" s="0"/>
      <c r="AK25" s="1"/>
      <c r="AL25" s="1"/>
      <c r="AM25" s="1"/>
      <c r="AN25" s="1"/>
      <c r="AO25" s="1"/>
      <c r="AP25" s="1"/>
      <c r="AQ25" s="1"/>
      <c r="AR25" s="1"/>
      <c r="AS25" s="1"/>
      <c r="AT25" s="1"/>
      <c r="AU25" s="1"/>
    </row>
    <row r="26" customFormat="false" ht="15.75" hidden="false" customHeight="false" outlineLevel="0" collapsed="false">
      <c r="A26" s="1"/>
      <c r="B26" s="669"/>
      <c r="C26" s="479" t="s">
        <v>738</v>
      </c>
      <c r="D26" s="468"/>
      <c r="E26" s="669"/>
      <c r="F26" s="479" t="s">
        <v>738</v>
      </c>
      <c r="G26" s="485"/>
      <c r="H26" s="513"/>
      <c r="I26" s="1"/>
      <c r="J26" s="513"/>
      <c r="K26" s="1"/>
      <c r="L26" s="671"/>
      <c r="M26" s="479" t="s">
        <v>736</v>
      </c>
      <c r="N26" s="674" t="n">
        <v>0.24</v>
      </c>
      <c r="O26" s="674" t="n">
        <v>0.11</v>
      </c>
      <c r="P26" s="674" t="n">
        <v>0.11</v>
      </c>
      <c r="Q26" s="675" t="n">
        <v>0.11</v>
      </c>
      <c r="R26" s="0"/>
      <c r="S26" s="1"/>
      <c r="T26" s="1"/>
      <c r="U26" s="1"/>
      <c r="V26" s="1"/>
      <c r="W26" s="1"/>
      <c r="X26" s="1"/>
      <c r="Y26" s="1"/>
      <c r="Z26" s="1"/>
      <c r="AA26" s="1"/>
      <c r="AB26" s="1"/>
      <c r="AC26" s="0"/>
      <c r="AD26" s="0"/>
      <c r="AE26" s="0"/>
      <c r="AF26" s="0"/>
      <c r="AG26" s="0"/>
      <c r="AH26" s="0"/>
      <c r="AI26" s="0"/>
      <c r="AJ26" s="0"/>
      <c r="AK26" s="1"/>
      <c r="AL26" s="1"/>
      <c r="AM26" s="1"/>
      <c r="AN26" s="1"/>
      <c r="AO26" s="1"/>
      <c r="AP26" s="1"/>
      <c r="AQ26" s="1"/>
      <c r="AR26" s="1"/>
      <c r="AS26" s="1"/>
      <c r="AT26" s="1"/>
      <c r="AU26" s="1"/>
    </row>
    <row r="27" customFormat="false" ht="21.75" hidden="false" customHeight="false" outlineLevel="0" collapsed="false">
      <c r="A27" s="1"/>
      <c r="B27" s="669"/>
      <c r="C27" s="479" t="s">
        <v>739</v>
      </c>
      <c r="D27" s="468"/>
      <c r="E27" s="669"/>
      <c r="F27" s="479" t="s">
        <v>739</v>
      </c>
      <c r="G27" s="485" t="n">
        <v>0.02</v>
      </c>
      <c r="H27" s="513"/>
      <c r="I27" s="1"/>
      <c r="J27" s="513"/>
      <c r="K27" s="1"/>
      <c r="L27" s="671"/>
      <c r="M27" s="479" t="s">
        <v>738</v>
      </c>
      <c r="N27" s="674" t="n">
        <v>0.24</v>
      </c>
      <c r="O27" s="674" t="n">
        <v>0.44</v>
      </c>
      <c r="P27" s="674" t="n">
        <v>0.44</v>
      </c>
      <c r="Q27" s="675" t="n">
        <v>0.44</v>
      </c>
      <c r="R27" s="0"/>
      <c r="S27" s="1"/>
      <c r="T27" s="1"/>
      <c r="U27" s="1"/>
      <c r="V27" s="1"/>
      <c r="W27" s="1"/>
      <c r="X27" s="1"/>
      <c r="Y27" s="1"/>
      <c r="Z27" s="1"/>
      <c r="AA27" s="1"/>
      <c r="AB27" s="1"/>
      <c r="AC27" s="463" t="s">
        <v>734</v>
      </c>
      <c r="AD27" s="463"/>
      <c r="AE27" s="463"/>
      <c r="AF27" s="463"/>
      <c r="AG27" s="463"/>
      <c r="AH27" s="463"/>
      <c r="AI27" s="463"/>
      <c r="AJ27" s="1"/>
      <c r="AK27" s="1"/>
      <c r="AL27" s="1"/>
      <c r="AM27" s="1"/>
      <c r="AN27" s="1"/>
      <c r="AO27" s="1"/>
      <c r="AP27" s="1"/>
      <c r="AQ27" s="1"/>
      <c r="AR27" s="1"/>
      <c r="AS27" s="1"/>
      <c r="AT27" s="1"/>
      <c r="AU27" s="1"/>
    </row>
    <row r="28" customFormat="false" ht="15.75" hidden="false" customHeight="false" outlineLevel="0" collapsed="false">
      <c r="A28" s="1"/>
      <c r="B28" s="669"/>
      <c r="C28" s="479" t="s">
        <v>506</v>
      </c>
      <c r="D28" s="468"/>
      <c r="E28" s="669"/>
      <c r="F28" s="479" t="s">
        <v>506</v>
      </c>
      <c r="G28" s="485" t="n">
        <v>0.05</v>
      </c>
      <c r="H28" s="513"/>
      <c r="I28" s="1"/>
      <c r="J28" s="513"/>
      <c r="K28" s="1"/>
      <c r="L28" s="671"/>
      <c r="M28" s="479" t="s">
        <v>506</v>
      </c>
      <c r="N28" s="672" t="n">
        <v>0.09</v>
      </c>
      <c r="O28" s="672" t="n">
        <v>0.09</v>
      </c>
      <c r="P28" s="672" t="n">
        <v>0.09</v>
      </c>
      <c r="Q28" s="673" t="n">
        <v>0.09</v>
      </c>
      <c r="R28" s="0"/>
      <c r="S28" s="1"/>
      <c r="T28" s="1"/>
      <c r="U28" s="1"/>
      <c r="V28" s="1"/>
      <c r="W28" s="1"/>
      <c r="X28" s="1"/>
      <c r="Y28" s="1"/>
      <c r="Z28" s="1"/>
      <c r="AA28" s="1"/>
      <c r="AB28" s="1"/>
      <c r="AC28" s="1"/>
      <c r="AD28" s="0"/>
      <c r="AE28" s="0"/>
      <c r="AF28" s="0"/>
      <c r="AG28" s="0"/>
      <c r="AH28" s="0"/>
      <c r="AI28" s="0"/>
      <c r="AJ28" s="1"/>
      <c r="AK28" s="1"/>
      <c r="AL28" s="1"/>
      <c r="AM28" s="1"/>
      <c r="AN28" s="1"/>
      <c r="AO28" s="1"/>
      <c r="AP28" s="1"/>
      <c r="AQ28" s="1"/>
      <c r="AR28" s="1"/>
      <c r="AS28" s="1"/>
      <c r="AT28" s="1"/>
      <c r="AU28" s="1"/>
    </row>
    <row r="29" customFormat="false" ht="15.75" hidden="false" customHeight="false" outlineLevel="0" collapsed="false">
      <c r="A29" s="1"/>
      <c r="B29" s="676"/>
      <c r="C29" s="513"/>
      <c r="D29" s="1"/>
      <c r="E29" s="676"/>
      <c r="F29" s="513"/>
      <c r="G29" s="513"/>
      <c r="H29" s="513"/>
      <c r="I29" s="1"/>
      <c r="J29" s="513"/>
      <c r="K29" s="1"/>
      <c r="L29" s="671"/>
      <c r="M29" s="479" t="s">
        <v>740</v>
      </c>
      <c r="N29" s="672" t="n">
        <v>0.0265498945419493</v>
      </c>
      <c r="O29" s="672" t="n">
        <v>0.0299999999999999</v>
      </c>
      <c r="P29" s="672" t="n">
        <v>0.03</v>
      </c>
      <c r="Q29" s="673" t="n">
        <v>0.0299999999999999</v>
      </c>
      <c r="R29" s="0"/>
      <c r="S29" s="1"/>
      <c r="T29" s="1"/>
      <c r="U29" s="1"/>
      <c r="V29" s="1"/>
      <c r="W29" s="1"/>
      <c r="X29" s="1"/>
      <c r="Y29" s="1"/>
      <c r="Z29" s="1"/>
      <c r="AA29" s="1"/>
      <c r="AB29" s="1"/>
      <c r="AC29" s="1"/>
      <c r="AD29" s="661"/>
      <c r="AE29" s="670"/>
      <c r="AF29" s="465" t="n">
        <v>2010</v>
      </c>
      <c r="AG29" s="465" t="n">
        <v>2020</v>
      </c>
      <c r="AH29" s="465" t="n">
        <v>2030</v>
      </c>
      <c r="AI29" s="466" t="n">
        <v>2035</v>
      </c>
      <c r="AJ29" s="0"/>
      <c r="AK29" s="1"/>
      <c r="AL29" s="1"/>
      <c r="AM29" s="1"/>
      <c r="AN29" s="1"/>
      <c r="AO29" s="1"/>
      <c r="AP29" s="1"/>
      <c r="AQ29" s="1"/>
      <c r="AR29" s="1"/>
      <c r="AS29" s="1"/>
      <c r="AT29" s="1"/>
      <c r="AU29" s="1"/>
    </row>
    <row r="30" customFormat="false" ht="13.8" hidden="false" customHeight="true" outlineLevel="0" collapsed="false">
      <c r="A30" s="1"/>
      <c r="B30" s="676"/>
      <c r="C30" s="513"/>
      <c r="D30" s="1"/>
      <c r="E30" s="676"/>
      <c r="F30" s="513"/>
      <c r="G30" s="513"/>
      <c r="H30" s="513"/>
      <c r="I30" s="1"/>
      <c r="J30" s="513"/>
      <c r="K30" s="1"/>
      <c r="L30" s="677"/>
      <c r="M30" s="513"/>
      <c r="N30" s="678"/>
      <c r="O30" s="678"/>
      <c r="P30" s="678"/>
      <c r="Q30" s="678"/>
      <c r="R30" s="0"/>
      <c r="S30" s="1"/>
      <c r="T30" s="1"/>
      <c r="U30" s="1"/>
      <c r="V30" s="1"/>
      <c r="W30" s="1"/>
      <c r="X30" s="1"/>
      <c r="Y30" s="1"/>
      <c r="Z30" s="1"/>
      <c r="AA30" s="1"/>
      <c r="AB30" s="1"/>
      <c r="AC30" s="1"/>
      <c r="AD30" s="671" t="s">
        <v>737</v>
      </c>
      <c r="AE30" s="479" t="s">
        <v>735</v>
      </c>
      <c r="AF30" s="672" t="n">
        <v>0.403450105458051</v>
      </c>
      <c r="AG30" s="672" t="n">
        <v>0.33</v>
      </c>
      <c r="AH30" s="672" t="n">
        <v>0.33</v>
      </c>
      <c r="AI30" s="673" t="n">
        <v>0.33</v>
      </c>
      <c r="AJ30" s="0"/>
      <c r="AK30" s="1"/>
      <c r="AL30" s="1"/>
      <c r="AM30" s="1"/>
      <c r="AN30" s="1"/>
      <c r="AO30" s="1"/>
      <c r="AP30" s="1"/>
      <c r="AQ30" s="1"/>
      <c r="AR30" s="1"/>
      <c r="AS30" s="1"/>
      <c r="AT30" s="1"/>
      <c r="AU30" s="1"/>
    </row>
    <row r="31" customFormat="false" ht="51" hidden="false" customHeight="true" outlineLevel="0" collapsed="false">
      <c r="A31" s="1"/>
      <c r="B31" s="676"/>
      <c r="C31" s="513"/>
      <c r="D31" s="1"/>
      <c r="E31" s="676"/>
      <c r="F31" s="513"/>
      <c r="G31" s="513"/>
      <c r="H31" s="513"/>
      <c r="I31" s="1"/>
      <c r="J31" s="513"/>
      <c r="K31" s="1"/>
      <c r="L31" s="679" t="s">
        <v>741</v>
      </c>
      <c r="M31" s="679"/>
      <c r="N31" s="679"/>
      <c r="O31" s="679"/>
      <c r="P31" s="679"/>
      <c r="Q31" s="679"/>
      <c r="R31" s="0"/>
      <c r="S31" s="1"/>
      <c r="T31" s="1"/>
      <c r="U31" s="1"/>
      <c r="V31" s="1"/>
      <c r="W31" s="1"/>
      <c r="X31" s="1"/>
      <c r="Y31" s="1"/>
      <c r="Z31" s="1"/>
      <c r="AA31" s="1"/>
      <c r="AB31" s="1"/>
      <c r="AC31" s="1"/>
      <c r="AD31" s="671"/>
      <c r="AE31" s="479" t="s">
        <v>736</v>
      </c>
      <c r="AF31" s="674" t="n">
        <v>0.24</v>
      </c>
      <c r="AG31" s="674" t="n">
        <v>0.11</v>
      </c>
      <c r="AH31" s="674" t="n">
        <v>0.11</v>
      </c>
      <c r="AI31" s="675" t="n">
        <v>0.11</v>
      </c>
      <c r="AJ31" s="0"/>
      <c r="AK31" s="1"/>
      <c r="AL31" s="1"/>
      <c r="AM31" s="1"/>
      <c r="AN31" s="1"/>
      <c r="AO31" s="1"/>
      <c r="AP31" s="1"/>
      <c r="AQ31" s="1"/>
      <c r="AR31" s="1"/>
      <c r="AS31" s="1"/>
      <c r="AT31" s="1"/>
      <c r="AU31" s="1"/>
    </row>
    <row r="32" customFormat="false" ht="15.75" hidden="false" customHeight="false" outlineLevel="0" collapsed="false">
      <c r="A32" s="1"/>
      <c r="B32" s="1"/>
      <c r="C32" s="1"/>
      <c r="D32" s="513"/>
      <c r="E32" s="1"/>
      <c r="F32" s="1"/>
      <c r="G32" s="513"/>
      <c r="H32" s="513"/>
      <c r="I32" s="1"/>
      <c r="J32" s="513"/>
      <c r="K32" s="1"/>
      <c r="L32" s="1"/>
      <c r="M32" s="0"/>
      <c r="N32" s="0"/>
      <c r="O32" s="1"/>
      <c r="P32" s="1"/>
      <c r="Q32" s="513"/>
      <c r="R32" s="1"/>
      <c r="S32" s="1"/>
      <c r="T32" s="1"/>
      <c r="U32" s="1"/>
      <c r="V32" s="1"/>
      <c r="W32" s="1"/>
      <c r="X32" s="1"/>
      <c r="Y32" s="1"/>
      <c r="Z32" s="1"/>
      <c r="AA32" s="1"/>
      <c r="AB32" s="1"/>
      <c r="AC32" s="1"/>
      <c r="AD32" s="671"/>
      <c r="AE32" s="479" t="s">
        <v>738</v>
      </c>
      <c r="AF32" s="674" t="n">
        <v>0.24</v>
      </c>
      <c r="AG32" s="674" t="n">
        <v>0.44</v>
      </c>
      <c r="AH32" s="674" t="n">
        <v>0.44</v>
      </c>
      <c r="AI32" s="675" t="n">
        <v>0.44</v>
      </c>
      <c r="AJ32" s="0"/>
      <c r="AK32" s="1"/>
      <c r="AL32" s="1"/>
      <c r="AM32" s="1"/>
      <c r="AN32" s="1"/>
      <c r="AO32" s="1"/>
      <c r="AP32" s="1"/>
      <c r="AQ32" s="1"/>
      <c r="AR32" s="1"/>
      <c r="AS32" s="1"/>
      <c r="AT32" s="1"/>
      <c r="AU32" s="1"/>
    </row>
    <row r="33" customFormat="false" ht="51.6" hidden="false" customHeight="true" outlineLevel="0" collapsed="false">
      <c r="A33" s="1"/>
      <c r="B33" s="1"/>
      <c r="C33" s="1"/>
      <c r="D33" s="513"/>
      <c r="E33" s="1"/>
      <c r="F33" s="1"/>
      <c r="G33" s="513"/>
      <c r="H33" s="513"/>
      <c r="I33" s="1"/>
      <c r="J33" s="513"/>
      <c r="K33" s="1"/>
      <c r="L33" s="680" t="s">
        <v>742</v>
      </c>
      <c r="M33" s="680"/>
      <c r="N33" s="680"/>
      <c r="O33" s="680"/>
      <c r="P33" s="680"/>
      <c r="Q33" s="680"/>
      <c r="R33" s="1"/>
      <c r="S33" s="1"/>
      <c r="T33" s="1"/>
      <c r="U33" s="1"/>
      <c r="V33" s="1"/>
      <c r="W33" s="1"/>
      <c r="X33" s="1"/>
      <c r="Y33" s="1"/>
      <c r="Z33" s="1"/>
      <c r="AA33" s="1"/>
      <c r="AB33" s="1"/>
      <c r="AC33" s="1"/>
      <c r="AD33" s="671"/>
      <c r="AE33" s="479" t="s">
        <v>506</v>
      </c>
      <c r="AF33" s="672" t="n">
        <v>0.09</v>
      </c>
      <c r="AG33" s="672" t="n">
        <v>0.09</v>
      </c>
      <c r="AH33" s="672" t="n">
        <v>0.09</v>
      </c>
      <c r="AI33" s="673" t="n">
        <v>0.09</v>
      </c>
      <c r="AJ33" s="0"/>
      <c r="AK33" s="1"/>
      <c r="AL33" s="1"/>
      <c r="AM33" s="1"/>
      <c r="AN33" s="1"/>
      <c r="AO33" s="1"/>
      <c r="AP33" s="1"/>
      <c r="AQ33" s="1"/>
      <c r="AR33" s="1"/>
      <c r="AS33" s="1"/>
      <c r="AT33" s="1"/>
      <c r="AU33" s="1"/>
    </row>
    <row r="34" customFormat="false" ht="13.8" hidden="false" customHeight="false" outlineLevel="0" collapsed="false">
      <c r="A34" s="1"/>
      <c r="B34" s="1"/>
      <c r="C34" s="1"/>
      <c r="D34" s="513"/>
      <c r="E34" s="1"/>
      <c r="F34" s="1"/>
      <c r="G34" s="513"/>
      <c r="H34" s="513"/>
      <c r="I34" s="1"/>
      <c r="J34" s="513"/>
      <c r="K34" s="1"/>
      <c r="L34" s="661"/>
      <c r="M34" s="465" t="s">
        <v>743</v>
      </c>
      <c r="N34" s="466" t="s">
        <v>744</v>
      </c>
      <c r="O34" s="1"/>
      <c r="P34" s="1"/>
      <c r="Q34" s="1"/>
      <c r="R34" s="1"/>
      <c r="S34" s="1"/>
      <c r="T34" s="1"/>
      <c r="U34" s="1"/>
      <c r="V34" s="1"/>
      <c r="W34" s="1"/>
      <c r="X34" s="1"/>
      <c r="Y34" s="1"/>
      <c r="Z34" s="1"/>
      <c r="AA34" s="1"/>
      <c r="AB34" s="1"/>
      <c r="AC34" s="1"/>
      <c r="AD34" s="671"/>
      <c r="AE34" s="479" t="s">
        <v>740</v>
      </c>
      <c r="AF34" s="672" t="n">
        <v>0.0265498945419493</v>
      </c>
      <c r="AG34" s="672" t="n">
        <v>0.0299999999999999</v>
      </c>
      <c r="AH34" s="672" t="n">
        <v>0.03</v>
      </c>
      <c r="AI34" s="673" t="n">
        <v>0.0299999999999999</v>
      </c>
      <c r="AJ34" s="0"/>
      <c r="AK34" s="1"/>
      <c r="AL34" s="1"/>
      <c r="AM34" s="1"/>
      <c r="AN34" s="1"/>
      <c r="AO34" s="1"/>
      <c r="AP34" s="1"/>
      <c r="AQ34" s="1"/>
      <c r="AR34" s="1"/>
      <c r="AS34" s="1"/>
      <c r="AT34" s="1"/>
      <c r="AU34" s="1"/>
    </row>
    <row r="35" customFormat="false" ht="15.75" hidden="false" customHeight="false" outlineLevel="0" collapsed="false">
      <c r="A35" s="1"/>
      <c r="B35" s="1"/>
      <c r="C35" s="1"/>
      <c r="D35" s="513"/>
      <c r="E35" s="1"/>
      <c r="F35" s="1"/>
      <c r="G35" s="513"/>
      <c r="H35" s="513"/>
      <c r="I35" s="1"/>
      <c r="J35" s="513"/>
      <c r="K35" s="1"/>
      <c r="L35" s="467" t="s">
        <v>745</v>
      </c>
      <c r="M35" s="681" t="n">
        <v>0.73</v>
      </c>
      <c r="N35" s="469" t="n">
        <v>0.96</v>
      </c>
      <c r="O35" s="1"/>
      <c r="P35" s="1"/>
      <c r="Q35" s="513"/>
      <c r="R35" s="1"/>
      <c r="S35" s="1"/>
      <c r="T35" s="1"/>
      <c r="U35" s="1"/>
      <c r="V35" s="1"/>
      <c r="W35" s="1"/>
      <c r="X35" s="1"/>
      <c r="Y35" s="1"/>
      <c r="Z35" s="1"/>
      <c r="AA35" s="1"/>
      <c r="AB35" s="1"/>
      <c r="AC35" s="1"/>
      <c r="AD35" s="677"/>
      <c r="AE35" s="513"/>
      <c r="AF35" s="678"/>
      <c r="AG35" s="678"/>
      <c r="AH35" s="678"/>
      <c r="AI35" s="678"/>
      <c r="AJ35" s="0"/>
      <c r="AK35" s="1"/>
      <c r="AL35" s="1"/>
      <c r="AM35" s="1"/>
      <c r="AN35" s="1"/>
      <c r="AO35" s="1"/>
      <c r="AP35" s="1"/>
      <c r="AQ35" s="1"/>
      <c r="AR35" s="1"/>
      <c r="AS35" s="1"/>
      <c r="AT35" s="1"/>
      <c r="AU35" s="1"/>
    </row>
    <row r="36" customFormat="false" ht="15.75" hidden="false" customHeight="true" outlineLevel="0" collapsed="false">
      <c r="A36" s="1"/>
      <c r="B36" s="1"/>
      <c r="C36" s="1"/>
      <c r="D36" s="513"/>
      <c r="E36" s="1"/>
      <c r="F36" s="1"/>
      <c r="G36" s="513"/>
      <c r="H36" s="513"/>
      <c r="I36" s="1"/>
      <c r="J36" s="513"/>
      <c r="K36" s="1"/>
      <c r="L36" s="467" t="s">
        <v>499</v>
      </c>
      <c r="M36" s="468" t="n">
        <v>2.9</v>
      </c>
      <c r="N36" s="480" t="n">
        <v>3.4</v>
      </c>
      <c r="O36" s="1"/>
      <c r="P36" s="1"/>
      <c r="Q36" s="513"/>
      <c r="R36" s="1"/>
      <c r="S36" s="1"/>
      <c r="T36" s="1"/>
      <c r="U36" s="1"/>
      <c r="V36" s="1"/>
      <c r="W36" s="1"/>
      <c r="X36" s="1"/>
      <c r="Y36" s="1"/>
      <c r="Z36" s="1"/>
      <c r="AA36" s="1"/>
      <c r="AB36" s="1"/>
      <c r="AC36" s="1"/>
      <c r="AD36" s="679" t="s">
        <v>741</v>
      </c>
      <c r="AE36" s="679"/>
      <c r="AF36" s="679"/>
      <c r="AG36" s="679"/>
      <c r="AH36" s="679"/>
      <c r="AI36" s="679"/>
      <c r="AJ36" s="0"/>
      <c r="AK36" s="1"/>
      <c r="AL36" s="1"/>
      <c r="AM36" s="1"/>
      <c r="AN36" s="1"/>
      <c r="AO36" s="1"/>
      <c r="AP36" s="1"/>
      <c r="AQ36" s="1"/>
      <c r="AR36" s="1"/>
      <c r="AS36" s="1"/>
      <c r="AT36" s="1"/>
      <c r="AU36" s="1"/>
    </row>
    <row r="37" customFormat="false" ht="15" hidden="false" customHeight="false" outlineLevel="0" collapsed="false">
      <c r="A37" s="1"/>
      <c r="B37" s="1"/>
      <c r="C37" s="1"/>
      <c r="D37" s="513"/>
      <c r="E37" s="1"/>
      <c r="F37" s="1"/>
      <c r="G37" s="513"/>
      <c r="H37" s="513"/>
      <c r="I37" s="1"/>
      <c r="J37" s="513"/>
      <c r="K37" s="1"/>
      <c r="L37" s="1"/>
      <c r="M37" s="1"/>
      <c r="N37" s="513"/>
      <c r="O37" s="1"/>
      <c r="P37" s="1"/>
      <c r="Q37" s="513"/>
      <c r="R37" s="1"/>
      <c r="S37" s="1"/>
      <c r="T37" s="1"/>
      <c r="U37" s="1"/>
      <c r="V37" s="1"/>
      <c r="W37" s="1"/>
      <c r="X37" s="1"/>
      <c r="Y37" s="1"/>
      <c r="Z37" s="1"/>
      <c r="AA37" s="1"/>
      <c r="AB37" s="1"/>
      <c r="AC37" s="1"/>
      <c r="AD37" s="1"/>
      <c r="AE37" s="0"/>
      <c r="AF37" s="0"/>
      <c r="AG37" s="1"/>
      <c r="AH37" s="1"/>
      <c r="AI37" s="513"/>
      <c r="AJ37" s="1"/>
      <c r="AK37" s="1"/>
      <c r="AL37" s="1"/>
      <c r="AM37" s="1"/>
      <c r="AN37" s="1"/>
      <c r="AO37" s="1"/>
      <c r="AP37" s="1"/>
      <c r="AQ37" s="1"/>
      <c r="AR37" s="1"/>
      <c r="AS37" s="1"/>
      <c r="AT37" s="1"/>
      <c r="AU37" s="1"/>
    </row>
    <row r="38" customFormat="false" ht="42" hidden="false" customHeight="true" outlineLevel="0" collapsed="false">
      <c r="A38" s="463" t="s">
        <v>746</v>
      </c>
      <c r="B38" s="463"/>
      <c r="C38" s="463"/>
      <c r="D38" s="463"/>
      <c r="E38" s="463"/>
      <c r="F38" s="463"/>
      <c r="G38" s="463"/>
      <c r="H38" s="513"/>
      <c r="I38" s="1"/>
      <c r="J38" s="513"/>
      <c r="K38" s="463" t="s">
        <v>746</v>
      </c>
      <c r="L38" s="463"/>
      <c r="M38" s="463"/>
      <c r="N38" s="463"/>
      <c r="O38" s="463"/>
      <c r="P38" s="463"/>
      <c r="Q38" s="463"/>
      <c r="R38" s="1"/>
      <c r="S38" s="1"/>
      <c r="T38" s="1"/>
      <c r="U38" s="1"/>
      <c r="V38" s="1"/>
      <c r="W38" s="1"/>
      <c r="X38" s="1"/>
      <c r="Y38" s="1"/>
      <c r="Z38" s="1"/>
      <c r="AA38" s="1"/>
      <c r="AB38" s="1"/>
      <c r="AC38" s="1"/>
      <c r="AD38" s="680" t="s">
        <v>742</v>
      </c>
      <c r="AE38" s="680"/>
      <c r="AF38" s="680"/>
      <c r="AG38" s="680"/>
      <c r="AH38" s="680"/>
      <c r="AI38" s="680"/>
      <c r="AJ38" s="1"/>
      <c r="AK38" s="1"/>
      <c r="AL38" s="1"/>
      <c r="AM38" s="1"/>
      <c r="AN38" s="1"/>
      <c r="AO38" s="1"/>
      <c r="AP38" s="1"/>
      <c r="AQ38" s="1"/>
      <c r="AR38" s="1"/>
      <c r="AS38" s="1"/>
      <c r="AT38" s="1"/>
      <c r="AU38" s="1"/>
    </row>
    <row r="39" customFormat="false" ht="15.75" hidden="false" customHeight="false" outlineLevel="0" collapsed="false">
      <c r="A39" s="1"/>
      <c r="B39" s="1"/>
      <c r="C39" s="1"/>
      <c r="D39" s="1"/>
      <c r="E39" s="1"/>
      <c r="F39" s="1"/>
      <c r="G39" s="1"/>
      <c r="H39" s="513"/>
      <c r="I39" s="1"/>
      <c r="J39" s="513"/>
      <c r="K39" s="1"/>
      <c r="L39" s="1"/>
      <c r="M39" s="1"/>
      <c r="N39" s="1"/>
      <c r="O39" s="1"/>
      <c r="P39" s="1"/>
      <c r="Q39" s="1"/>
      <c r="R39" s="1"/>
      <c r="S39" s="1"/>
      <c r="T39" s="1"/>
      <c r="U39" s="1"/>
      <c r="V39" s="1"/>
      <c r="W39" s="1"/>
      <c r="X39" s="1"/>
      <c r="Y39" s="1"/>
      <c r="Z39" s="1"/>
      <c r="AA39" s="1"/>
      <c r="AB39" s="1"/>
      <c r="AC39" s="1"/>
      <c r="AD39" s="661"/>
      <c r="AE39" s="465" t="s">
        <v>743</v>
      </c>
      <c r="AF39" s="466" t="s">
        <v>744</v>
      </c>
      <c r="AG39" s="1"/>
      <c r="AH39" s="1"/>
      <c r="AI39" s="1"/>
      <c r="AJ39" s="1"/>
      <c r="AK39" s="1"/>
      <c r="AL39" s="1"/>
      <c r="AM39" s="1"/>
      <c r="AN39" s="1"/>
      <c r="AO39" s="1"/>
      <c r="AP39" s="1"/>
      <c r="AQ39" s="1"/>
      <c r="AR39" s="1"/>
      <c r="AS39" s="1"/>
      <c r="AT39" s="1"/>
      <c r="AU39" s="1"/>
    </row>
    <row r="40" customFormat="false" ht="15.75" hidden="false" customHeight="false" outlineLevel="0" collapsed="false">
      <c r="A40" s="1"/>
      <c r="B40" s="661" t="s">
        <v>747</v>
      </c>
      <c r="C40" s="465" t="n">
        <v>2010</v>
      </c>
      <c r="D40" s="465" t="n">
        <v>2020</v>
      </c>
      <c r="E40" s="465" t="n">
        <v>2025</v>
      </c>
      <c r="F40" s="465" t="n">
        <v>2030</v>
      </c>
      <c r="G40" s="466" t="n">
        <v>2035</v>
      </c>
      <c r="H40" s="513"/>
      <c r="I40" s="1"/>
      <c r="J40" s="513"/>
      <c r="K40" s="1"/>
      <c r="L40" s="661" t="s">
        <v>747</v>
      </c>
      <c r="M40" s="465" t="n">
        <v>2010</v>
      </c>
      <c r="N40" s="465" t="n">
        <v>2020</v>
      </c>
      <c r="O40" s="465" t="n">
        <v>2025</v>
      </c>
      <c r="P40" s="465" t="n">
        <v>2030</v>
      </c>
      <c r="Q40" s="466" t="n">
        <v>2035</v>
      </c>
      <c r="R40" s="1"/>
      <c r="S40" s="1"/>
      <c r="T40" s="1"/>
      <c r="U40" s="1"/>
      <c r="V40" s="1"/>
      <c r="W40" s="1"/>
      <c r="X40" s="1"/>
      <c r="Y40" s="1"/>
      <c r="Z40" s="1"/>
      <c r="AA40" s="1"/>
      <c r="AB40" s="1"/>
      <c r="AC40" s="1"/>
      <c r="AD40" s="467" t="s">
        <v>745</v>
      </c>
      <c r="AE40" s="681" t="n">
        <v>0.73</v>
      </c>
      <c r="AF40" s="469" t="n">
        <v>0.96</v>
      </c>
      <c r="AG40" s="1"/>
      <c r="AH40" s="1"/>
      <c r="AI40" s="513"/>
      <c r="AJ40" s="1"/>
      <c r="AK40" s="1"/>
      <c r="AL40" s="1"/>
      <c r="AM40" s="1"/>
      <c r="AN40" s="1"/>
      <c r="AO40" s="1"/>
      <c r="AP40" s="1"/>
      <c r="AQ40" s="1"/>
      <c r="AR40" s="1"/>
      <c r="AS40" s="1"/>
      <c r="AT40" s="1"/>
      <c r="AU40" s="1"/>
    </row>
    <row r="41" customFormat="false" ht="15.75" hidden="false" customHeight="false" outlineLevel="0" collapsed="false">
      <c r="A41" s="1"/>
      <c r="B41" s="323" t="s">
        <v>748</v>
      </c>
      <c r="C41" s="325" t="n">
        <v>0.432</v>
      </c>
      <c r="D41" s="325" t="n">
        <v>0.499</v>
      </c>
      <c r="E41" s="325" t="n">
        <v>0.566</v>
      </c>
      <c r="F41" s="325" t="n">
        <v>0.62</v>
      </c>
      <c r="G41" s="326" t="n">
        <v>0.64</v>
      </c>
      <c r="H41" s="513"/>
      <c r="I41" s="1"/>
      <c r="J41" s="513"/>
      <c r="K41" s="1"/>
      <c r="L41" s="323" t="s">
        <v>748</v>
      </c>
      <c r="M41" s="325" t="n">
        <v>0.432</v>
      </c>
      <c r="N41" s="325" t="n">
        <v>0.499</v>
      </c>
      <c r="O41" s="325" t="n">
        <v>0.566</v>
      </c>
      <c r="P41" s="325" t="n">
        <v>0.62</v>
      </c>
      <c r="Q41" s="326" t="n">
        <v>0.64</v>
      </c>
      <c r="R41" s="1"/>
      <c r="S41" s="1"/>
      <c r="T41" s="1"/>
      <c r="U41" s="1"/>
      <c r="V41" s="1"/>
      <c r="W41" s="1"/>
      <c r="X41" s="1"/>
      <c r="Y41" s="1"/>
      <c r="Z41" s="1"/>
      <c r="AA41" s="1"/>
      <c r="AB41" s="1"/>
      <c r="AC41" s="1"/>
      <c r="AD41" s="467" t="s">
        <v>499</v>
      </c>
      <c r="AE41" s="468" t="n">
        <v>2.9</v>
      </c>
      <c r="AF41" s="480" t="n">
        <v>3.4</v>
      </c>
      <c r="AG41" s="1"/>
      <c r="AH41" s="1"/>
      <c r="AI41" s="513"/>
      <c r="AJ41" s="1"/>
      <c r="AK41" s="1"/>
      <c r="AL41" s="1"/>
      <c r="AM41" s="1"/>
      <c r="AN41" s="1"/>
      <c r="AO41" s="1"/>
      <c r="AP41" s="1"/>
      <c r="AQ41" s="1"/>
      <c r="AR41" s="1"/>
      <c r="AS41" s="1"/>
      <c r="AT41" s="1"/>
      <c r="AU41" s="1"/>
    </row>
    <row r="42" customFormat="false" ht="15.75" hidden="false" customHeight="false" outlineLevel="0" collapsed="false">
      <c r="A42" s="1"/>
      <c r="B42" s="323" t="s">
        <v>749</v>
      </c>
      <c r="C42" s="325" t="n">
        <v>0.315</v>
      </c>
      <c r="D42" s="325" t="n">
        <v>0.37125</v>
      </c>
      <c r="E42" s="325" t="n">
        <v>0.4275</v>
      </c>
      <c r="F42" s="325" t="n">
        <v>0.46</v>
      </c>
      <c r="G42" s="326" t="n">
        <v>0.47</v>
      </c>
      <c r="H42" s="513"/>
      <c r="I42" s="1"/>
      <c r="J42" s="513"/>
      <c r="K42" s="1"/>
      <c r="L42" s="323" t="s">
        <v>749</v>
      </c>
      <c r="M42" s="325" t="n">
        <v>0.315</v>
      </c>
      <c r="N42" s="325" t="n">
        <v>0.37125</v>
      </c>
      <c r="O42" s="325" t="n">
        <v>0.4275</v>
      </c>
      <c r="P42" s="325" t="n">
        <v>0.46</v>
      </c>
      <c r="Q42" s="326" t="n">
        <v>0.47</v>
      </c>
      <c r="R42" s="1"/>
      <c r="S42" s="1"/>
      <c r="T42" s="1"/>
      <c r="U42" s="1"/>
      <c r="V42" s="1"/>
      <c r="W42" s="1"/>
      <c r="X42" s="1"/>
      <c r="Y42" s="1"/>
      <c r="Z42" s="1"/>
      <c r="AA42" s="1"/>
      <c r="AB42" s="1"/>
      <c r="AC42" s="1"/>
      <c r="AD42" s="1"/>
      <c r="AE42" s="1"/>
      <c r="AF42" s="513"/>
      <c r="AG42" s="1"/>
      <c r="AH42" s="1"/>
      <c r="AI42" s="513"/>
      <c r="AJ42" s="1"/>
      <c r="AK42" s="1"/>
      <c r="AL42" s="1"/>
      <c r="AM42" s="1"/>
      <c r="AN42" s="1"/>
      <c r="AO42" s="1"/>
      <c r="AP42" s="1"/>
      <c r="AQ42" s="1"/>
      <c r="AR42" s="1"/>
      <c r="AS42" s="1"/>
      <c r="AT42" s="1"/>
      <c r="AU42" s="1"/>
    </row>
    <row r="43" customFormat="false" ht="21.75" hidden="false" customHeight="false" outlineLevel="0" collapsed="false">
      <c r="A43" s="1"/>
      <c r="B43" s="323" t="s">
        <v>750</v>
      </c>
      <c r="C43" s="325" t="n">
        <v>0.262</v>
      </c>
      <c r="D43" s="325" t="n">
        <v>0.309</v>
      </c>
      <c r="E43" s="325" t="n">
        <v>0.356</v>
      </c>
      <c r="F43" s="325" t="n">
        <v>0.4</v>
      </c>
      <c r="G43" s="326" t="n">
        <v>0.42</v>
      </c>
      <c r="H43" s="513"/>
      <c r="I43" s="1"/>
      <c r="J43" s="513"/>
      <c r="K43" s="1"/>
      <c r="L43" s="323" t="s">
        <v>750</v>
      </c>
      <c r="M43" s="325" t="n">
        <v>0.262</v>
      </c>
      <c r="N43" s="325" t="n">
        <v>0.309</v>
      </c>
      <c r="O43" s="325" t="n">
        <v>0.356</v>
      </c>
      <c r="P43" s="325" t="n">
        <v>0.4</v>
      </c>
      <c r="Q43" s="326" t="n">
        <v>0.42</v>
      </c>
      <c r="R43" s="1"/>
      <c r="S43" s="1"/>
      <c r="T43" s="1"/>
      <c r="U43" s="1"/>
      <c r="V43" s="1"/>
      <c r="W43" s="1"/>
      <c r="X43" s="1"/>
      <c r="Y43" s="1"/>
      <c r="Z43" s="1"/>
      <c r="AA43" s="1"/>
      <c r="AB43" s="1"/>
      <c r="AC43" s="463" t="s">
        <v>746</v>
      </c>
      <c r="AD43" s="463"/>
      <c r="AE43" s="463"/>
      <c r="AF43" s="463"/>
      <c r="AG43" s="463"/>
      <c r="AH43" s="463"/>
      <c r="AI43" s="463"/>
      <c r="AJ43" s="1"/>
      <c r="AK43" s="1"/>
      <c r="AL43" s="1"/>
      <c r="AM43" s="1"/>
      <c r="AN43" s="1"/>
      <c r="AO43" s="1"/>
      <c r="AP43" s="1"/>
      <c r="AQ43" s="1"/>
      <c r="AR43" s="1"/>
      <c r="AS43" s="1"/>
      <c r="AT43" s="1"/>
      <c r="AU43" s="1"/>
    </row>
    <row r="44" customFormat="false" ht="15.75" hidden="false" customHeight="false" outlineLevel="0" collapsed="false">
      <c r="A44" s="1"/>
      <c r="B44" s="323" t="s">
        <v>421</v>
      </c>
      <c r="C44" s="325" t="n">
        <v>0.155994589425628</v>
      </c>
      <c r="D44" s="325" t="n">
        <v>0.166995942069221</v>
      </c>
      <c r="E44" s="325" t="n">
        <v>0.177997294712814</v>
      </c>
      <c r="F44" s="325" t="n">
        <v>0.19</v>
      </c>
      <c r="G44" s="326" t="n">
        <v>0.195</v>
      </c>
      <c r="H44" s="513"/>
      <c r="I44" s="1"/>
      <c r="J44" s="513"/>
      <c r="K44" s="1"/>
      <c r="L44" s="323" t="s">
        <v>421</v>
      </c>
      <c r="M44" s="325" t="n">
        <v>0.155994589425628</v>
      </c>
      <c r="N44" s="325" t="n">
        <v>0.166995942069221</v>
      </c>
      <c r="O44" s="325" t="n">
        <v>0.177997294712814</v>
      </c>
      <c r="P44" s="325" t="n">
        <v>0.19</v>
      </c>
      <c r="Q44" s="326" t="n">
        <v>0.195</v>
      </c>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row>
    <row r="45" customFormat="false" ht="15.75" hidden="false" customHeight="false" outlineLevel="0" collapsed="false">
      <c r="A45" s="1"/>
      <c r="B45" s="682"/>
      <c r="C45" s="1"/>
      <c r="D45" s="1"/>
      <c r="E45" s="1"/>
      <c r="F45" s="1"/>
      <c r="G45" s="1"/>
      <c r="H45" s="513"/>
      <c r="I45" s="1"/>
      <c r="J45" s="513"/>
      <c r="K45" s="1"/>
      <c r="L45" s="1"/>
      <c r="M45" s="1"/>
      <c r="N45" s="1"/>
      <c r="O45" s="1"/>
      <c r="P45" s="1"/>
      <c r="Q45" s="1"/>
      <c r="R45" s="1"/>
      <c r="S45" s="1"/>
      <c r="T45" s="1"/>
      <c r="U45" s="1"/>
      <c r="V45" s="1"/>
      <c r="W45" s="1"/>
      <c r="X45" s="1"/>
      <c r="Y45" s="1"/>
      <c r="Z45" s="1"/>
      <c r="AA45" s="1"/>
      <c r="AB45" s="1"/>
      <c r="AC45" s="1"/>
      <c r="AD45" s="661" t="s">
        <v>747</v>
      </c>
      <c r="AE45" s="465" t="n">
        <v>2010</v>
      </c>
      <c r="AF45" s="465" t="n">
        <v>2020</v>
      </c>
      <c r="AG45" s="465" t="n">
        <v>2025</v>
      </c>
      <c r="AH45" s="465" t="n">
        <v>2030</v>
      </c>
      <c r="AI45" s="466" t="n">
        <v>2035</v>
      </c>
      <c r="AJ45" s="1"/>
      <c r="AK45" s="1"/>
      <c r="AL45" s="1"/>
      <c r="AM45" s="1"/>
      <c r="AN45" s="1"/>
      <c r="AO45" s="1"/>
      <c r="AP45" s="1"/>
      <c r="AQ45" s="1"/>
      <c r="AR45" s="1"/>
      <c r="AS45" s="1"/>
      <c r="AT45" s="1"/>
      <c r="AU45" s="1"/>
    </row>
    <row r="46" customFormat="false" ht="15.75" hidden="false" customHeight="false" outlineLevel="0" collapsed="false">
      <c r="A46" s="1"/>
      <c r="B46" s="1"/>
      <c r="C46" s="1"/>
      <c r="D46" s="1"/>
      <c r="E46" s="1"/>
      <c r="F46" s="1"/>
      <c r="G46" s="1"/>
      <c r="H46" s="513"/>
      <c r="I46" s="1"/>
      <c r="J46" s="1"/>
      <c r="K46" s="1"/>
      <c r="L46" s="1"/>
      <c r="M46" s="1"/>
      <c r="N46" s="1"/>
      <c r="O46" s="1"/>
      <c r="P46" s="1"/>
      <c r="Q46" s="1"/>
      <c r="R46" s="1"/>
      <c r="S46" s="1"/>
      <c r="T46" s="1"/>
      <c r="U46" s="1"/>
      <c r="V46" s="1"/>
      <c r="W46" s="1"/>
      <c r="X46" s="1"/>
      <c r="Y46" s="1"/>
      <c r="Z46" s="1"/>
      <c r="AA46" s="1"/>
      <c r="AB46" s="1"/>
      <c r="AC46" s="1"/>
      <c r="AD46" s="323" t="s">
        <v>748</v>
      </c>
      <c r="AE46" s="325" t="n">
        <v>0.432</v>
      </c>
      <c r="AF46" s="325" t="n">
        <v>0.499</v>
      </c>
      <c r="AG46" s="325" t="n">
        <v>0.566</v>
      </c>
      <c r="AH46" s="325" t="n">
        <v>0.62</v>
      </c>
      <c r="AI46" s="326" t="n">
        <v>0.64</v>
      </c>
      <c r="AJ46" s="1"/>
      <c r="AK46" s="1"/>
      <c r="AL46" s="1"/>
      <c r="AM46" s="1"/>
      <c r="AN46" s="1"/>
      <c r="AO46" s="1"/>
      <c r="AP46" s="1"/>
      <c r="AQ46" s="1"/>
      <c r="AR46" s="1"/>
      <c r="AS46" s="1"/>
      <c r="AT46" s="1"/>
      <c r="AU46" s="1"/>
    </row>
    <row r="47" customFormat="false" ht="15.75" hidden="false" customHeight="false" outlineLevel="0" collapsed="false">
      <c r="A47" s="1"/>
      <c r="B47" s="1"/>
      <c r="C47" s="1"/>
      <c r="D47" s="1"/>
      <c r="E47" s="1"/>
      <c r="F47" s="1"/>
      <c r="G47" s="1"/>
      <c r="H47" s="513"/>
      <c r="I47" s="1"/>
      <c r="J47" s="1"/>
      <c r="K47" s="1"/>
      <c r="L47" s="1"/>
      <c r="M47" s="1"/>
      <c r="N47" s="1"/>
      <c r="O47" s="1"/>
      <c r="P47" s="1"/>
      <c r="Q47" s="1"/>
      <c r="R47" s="1"/>
      <c r="S47" s="1"/>
      <c r="T47" s="1"/>
      <c r="U47" s="1"/>
      <c r="V47" s="1"/>
      <c r="W47" s="1"/>
      <c r="X47" s="1"/>
      <c r="Y47" s="1"/>
      <c r="Z47" s="1"/>
      <c r="AA47" s="1"/>
      <c r="AB47" s="1"/>
      <c r="AC47" s="1"/>
      <c r="AD47" s="323" t="s">
        <v>749</v>
      </c>
      <c r="AE47" s="325" t="n">
        <v>0.315</v>
      </c>
      <c r="AF47" s="325" t="n">
        <v>0.37125</v>
      </c>
      <c r="AG47" s="325" t="n">
        <v>0.4275</v>
      </c>
      <c r="AH47" s="325" t="n">
        <v>0.46</v>
      </c>
      <c r="AI47" s="326" t="n">
        <v>0.47</v>
      </c>
      <c r="AJ47" s="1"/>
      <c r="AK47" s="1"/>
      <c r="AL47" s="1"/>
      <c r="AM47" s="1"/>
      <c r="AN47" s="1"/>
      <c r="AO47" s="1"/>
      <c r="AP47" s="1"/>
      <c r="AQ47" s="1"/>
      <c r="AR47" s="1"/>
      <c r="AS47" s="1"/>
      <c r="AT47" s="1"/>
      <c r="AU47" s="1"/>
    </row>
    <row r="48" customFormat="false" ht="21.75" hidden="false" customHeight="false" outlineLevel="0" collapsed="false">
      <c r="A48" s="461" t="s">
        <v>751</v>
      </c>
      <c r="B48" s="461"/>
      <c r="C48" s="461"/>
      <c r="D48" s="461"/>
      <c r="E48" s="461"/>
      <c r="F48" s="461"/>
      <c r="G48" s="461"/>
      <c r="H48" s="513"/>
      <c r="I48" s="1"/>
      <c r="J48" s="1"/>
      <c r="K48" s="461" t="s">
        <v>751</v>
      </c>
      <c r="L48" s="461"/>
      <c r="M48" s="461"/>
      <c r="N48" s="461"/>
      <c r="O48" s="461"/>
      <c r="P48" s="461"/>
      <c r="Q48" s="461"/>
      <c r="R48" s="1"/>
      <c r="S48" s="1"/>
      <c r="T48" s="1"/>
      <c r="U48" s="1"/>
      <c r="V48" s="1"/>
      <c r="W48" s="1"/>
      <c r="X48" s="1"/>
      <c r="Y48" s="1"/>
      <c r="Z48" s="1"/>
      <c r="AA48" s="1"/>
      <c r="AB48" s="1"/>
      <c r="AC48" s="1"/>
      <c r="AD48" s="323" t="s">
        <v>750</v>
      </c>
      <c r="AE48" s="325" t="n">
        <v>0.262</v>
      </c>
      <c r="AF48" s="325" t="n">
        <v>0.309</v>
      </c>
      <c r="AG48" s="325" t="n">
        <v>0.356</v>
      </c>
      <c r="AH48" s="325" t="n">
        <v>0.4</v>
      </c>
      <c r="AI48" s="326" t="n">
        <v>0.42</v>
      </c>
      <c r="AJ48" s="1"/>
      <c r="AK48" s="1"/>
      <c r="AL48" s="1"/>
      <c r="AM48" s="1"/>
      <c r="AN48" s="1"/>
      <c r="AO48" s="1"/>
      <c r="AP48" s="1"/>
      <c r="AQ48" s="1"/>
      <c r="AR48" s="1"/>
      <c r="AS48" s="1"/>
      <c r="AT48" s="1"/>
      <c r="AU48" s="1"/>
    </row>
    <row r="49" customFormat="false" ht="15.75" hidden="false" customHeight="false" outlineLevel="0" collapsed="false">
      <c r="A49" s="1"/>
      <c r="B49" s="1"/>
      <c r="C49" s="1"/>
      <c r="D49" s="1"/>
      <c r="E49" s="1"/>
      <c r="F49" s="1"/>
      <c r="G49" s="1"/>
      <c r="H49" s="513"/>
      <c r="I49" s="1"/>
      <c r="J49" s="1"/>
      <c r="K49" s="1"/>
      <c r="L49" s="1"/>
      <c r="M49" s="1"/>
      <c r="N49" s="1"/>
      <c r="O49" s="1"/>
      <c r="P49" s="1"/>
      <c r="Q49" s="1"/>
      <c r="R49" s="1"/>
      <c r="S49" s="1"/>
      <c r="T49" s="1"/>
      <c r="U49" s="1"/>
      <c r="V49" s="1"/>
      <c r="W49" s="1"/>
      <c r="X49" s="1"/>
      <c r="Y49" s="1"/>
      <c r="Z49" s="1"/>
      <c r="AA49" s="1"/>
      <c r="AB49" s="1"/>
      <c r="AC49" s="1"/>
      <c r="AD49" s="323" t="s">
        <v>421</v>
      </c>
      <c r="AE49" s="325" t="n">
        <v>0.155994589425628</v>
      </c>
      <c r="AF49" s="325" t="n">
        <v>0.166995942069221</v>
      </c>
      <c r="AG49" s="325" t="n">
        <v>0.177997294712814</v>
      </c>
      <c r="AH49" s="325" t="n">
        <v>0.19</v>
      </c>
      <c r="AI49" s="326" t="n">
        <v>0.195</v>
      </c>
      <c r="AJ49" s="1"/>
      <c r="AK49" s="1"/>
      <c r="AL49" s="1"/>
      <c r="AM49" s="1"/>
      <c r="AN49" s="1"/>
      <c r="AO49" s="1"/>
      <c r="AP49" s="1"/>
      <c r="AQ49" s="1"/>
      <c r="AR49" s="1"/>
      <c r="AS49" s="1"/>
      <c r="AT49" s="1"/>
      <c r="AU49" s="1"/>
    </row>
    <row r="50" customFormat="false" ht="21" hidden="false" customHeight="false" outlineLevel="0" collapsed="false">
      <c r="A50" s="463" t="s">
        <v>752</v>
      </c>
      <c r="B50" s="463"/>
      <c r="C50" s="463"/>
      <c r="D50" s="463"/>
      <c r="E50" s="463"/>
      <c r="F50" s="463"/>
      <c r="G50" s="463"/>
      <c r="H50" s="1"/>
      <c r="I50" s="1"/>
      <c r="J50" s="1"/>
      <c r="K50" s="463" t="s">
        <v>752</v>
      </c>
      <c r="L50" s="463"/>
      <c r="M50" s="463"/>
      <c r="N50" s="463"/>
      <c r="O50" s="463"/>
      <c r="P50" s="463"/>
      <c r="Q50" s="463"/>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row>
    <row r="51" customFormat="false" ht="93.75" hidden="false" customHeight="true" outlineLevel="0" collapsed="false">
      <c r="A51" s="463"/>
      <c r="B51" s="463"/>
      <c r="C51" s="463"/>
      <c r="D51" s="463"/>
      <c r="E51" s="463"/>
      <c r="F51" s="463"/>
      <c r="G51" s="463"/>
      <c r="H51" s="1"/>
      <c r="I51" s="1"/>
      <c r="J51" s="1"/>
      <c r="K51" s="1"/>
      <c r="L51" s="680" t="s">
        <v>753</v>
      </c>
      <c r="M51" s="680"/>
      <c r="N51" s="680"/>
      <c r="O51" s="680"/>
      <c r="P51" s="680"/>
      <c r="Q51" s="680"/>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row>
    <row r="52" customFormat="false" ht="15.75" hidden="false" customHeight="false" outlineLevel="0" collapsed="false">
      <c r="A52" s="1"/>
      <c r="B52" s="401"/>
      <c r="C52" s="1"/>
      <c r="D52" s="1"/>
      <c r="E52" s="1"/>
      <c r="F52" s="1"/>
      <c r="G52" s="1"/>
      <c r="H52" s="1"/>
      <c r="I52" s="1"/>
      <c r="J52" s="1"/>
      <c r="K52" s="1"/>
      <c r="L52" s="40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row>
    <row r="53" customFormat="false" ht="21.75" hidden="false" customHeight="false" outlineLevel="0" collapsed="false">
      <c r="A53" s="1"/>
      <c r="B53" s="464"/>
      <c r="C53" s="465" t="n">
        <v>2010</v>
      </c>
      <c r="D53" s="465" t="n">
        <v>2020</v>
      </c>
      <c r="E53" s="465" t="n">
        <v>2025</v>
      </c>
      <c r="F53" s="465" t="n">
        <v>2030</v>
      </c>
      <c r="G53" s="466" t="n">
        <v>2035</v>
      </c>
      <c r="H53" s="1"/>
      <c r="I53" s="1"/>
      <c r="J53" s="1"/>
      <c r="K53" s="1"/>
      <c r="L53" s="464"/>
      <c r="M53" s="465" t="n">
        <v>2010</v>
      </c>
      <c r="N53" s="465" t="n">
        <v>2020</v>
      </c>
      <c r="O53" s="465" t="n">
        <v>2025</v>
      </c>
      <c r="P53" s="465" t="n">
        <v>2030</v>
      </c>
      <c r="Q53" s="466" t="n">
        <v>2035</v>
      </c>
      <c r="R53" s="1"/>
      <c r="S53" s="1"/>
      <c r="T53" s="1"/>
      <c r="U53" s="1"/>
      <c r="V53" s="1"/>
      <c r="W53" s="1"/>
      <c r="X53" s="1"/>
      <c r="Y53" s="1"/>
      <c r="Z53" s="1"/>
      <c r="AA53" s="1"/>
      <c r="AB53" s="1"/>
      <c r="AC53" s="461" t="s">
        <v>751</v>
      </c>
      <c r="AD53" s="461"/>
      <c r="AE53" s="461"/>
      <c r="AF53" s="461"/>
      <c r="AG53" s="461"/>
      <c r="AH53" s="461"/>
      <c r="AI53" s="461"/>
      <c r="AJ53" s="1"/>
      <c r="AK53" s="1"/>
      <c r="AL53" s="1"/>
      <c r="AM53" s="1"/>
      <c r="AN53" s="1"/>
      <c r="AO53" s="1"/>
      <c r="AP53" s="1"/>
      <c r="AQ53" s="1"/>
      <c r="AR53" s="1"/>
      <c r="AS53" s="1"/>
      <c r="AT53" s="1"/>
      <c r="AU53" s="1"/>
    </row>
    <row r="54" customFormat="false" ht="15.75" hidden="false" customHeight="false" outlineLevel="0" collapsed="false">
      <c r="A54" s="1"/>
      <c r="B54" s="541" t="s">
        <v>754</v>
      </c>
      <c r="C54" s="479" t="n">
        <v>1</v>
      </c>
      <c r="D54" s="479" t="n">
        <v>0.65</v>
      </c>
      <c r="E54" s="479" t="n">
        <v>0.475</v>
      </c>
      <c r="F54" s="479" t="n">
        <v>0.3</v>
      </c>
      <c r="G54" s="485" t="n">
        <v>0.125</v>
      </c>
      <c r="H54" s="1"/>
      <c r="I54" s="1"/>
      <c r="J54" s="1"/>
      <c r="K54" s="1"/>
      <c r="L54" s="541" t="s">
        <v>754</v>
      </c>
      <c r="M54" s="479" t="n">
        <v>1</v>
      </c>
      <c r="N54" s="479" t="n">
        <v>0.684690148319783</v>
      </c>
      <c r="O54" s="479" t="n">
        <v>0.582071114234395</v>
      </c>
      <c r="P54" s="479" t="n">
        <v>0.485349398048216</v>
      </c>
      <c r="Q54" s="485" t="n">
        <v>0.394022509965921</v>
      </c>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row>
    <row r="55" customFormat="false" ht="21.75" hidden="false" customHeight="false" outlineLevel="0" collapsed="false">
      <c r="A55" s="1"/>
      <c r="B55" s="541" t="s">
        <v>755</v>
      </c>
      <c r="C55" s="479" t="n">
        <v>0</v>
      </c>
      <c r="D55" s="479" t="n">
        <v>0.25</v>
      </c>
      <c r="E55" s="479" t="n">
        <v>0.375</v>
      </c>
      <c r="F55" s="479" t="n">
        <v>0.5</v>
      </c>
      <c r="G55" s="485" t="n">
        <v>0.625</v>
      </c>
      <c r="H55" s="1"/>
      <c r="I55" s="1"/>
      <c r="J55" s="1"/>
      <c r="K55" s="1"/>
      <c r="L55" s="541" t="s">
        <v>755</v>
      </c>
      <c r="M55" s="479" t="n">
        <v>0</v>
      </c>
      <c r="N55" s="479" t="n">
        <v>0.279477550824299</v>
      </c>
      <c r="O55" s="479" t="n">
        <v>0.344090156441599</v>
      </c>
      <c r="P55" s="479" t="n">
        <v>0.407123211542719</v>
      </c>
      <c r="Q55" s="485" t="n">
        <v>0.472660352537852</v>
      </c>
      <c r="R55" s="1"/>
      <c r="S55" s="1"/>
      <c r="T55" s="1"/>
      <c r="U55" s="1"/>
      <c r="V55" s="1"/>
      <c r="W55" s="1"/>
      <c r="X55" s="1"/>
      <c r="Y55" s="1"/>
      <c r="Z55" s="1"/>
      <c r="AA55" s="1"/>
      <c r="AB55" s="1"/>
      <c r="AC55" s="463" t="s">
        <v>752</v>
      </c>
      <c r="AD55" s="463"/>
      <c r="AE55" s="463"/>
      <c r="AF55" s="463"/>
      <c r="AG55" s="463"/>
      <c r="AH55" s="463"/>
      <c r="AI55" s="463"/>
      <c r="AJ55" s="1"/>
      <c r="AK55" s="1"/>
      <c r="AL55" s="1"/>
      <c r="AM55" s="1"/>
      <c r="AN55" s="1"/>
      <c r="AO55" s="1"/>
      <c r="AP55" s="1"/>
      <c r="AQ55" s="1"/>
      <c r="AR55" s="1"/>
      <c r="AS55" s="1"/>
      <c r="AT55" s="1"/>
      <c r="AU55" s="1"/>
    </row>
    <row r="56" customFormat="false" ht="15.75" hidden="false" customHeight="true" outlineLevel="0" collapsed="false">
      <c r="A56" s="1"/>
      <c r="B56" s="541" t="s">
        <v>756</v>
      </c>
      <c r="C56" s="479" t="n">
        <v>0</v>
      </c>
      <c r="D56" s="479" t="n">
        <v>0.1</v>
      </c>
      <c r="E56" s="479" t="n">
        <v>0.15</v>
      </c>
      <c r="F56" s="479" t="n">
        <v>0.2</v>
      </c>
      <c r="G56" s="485" t="n">
        <v>0.25</v>
      </c>
      <c r="H56" s="1"/>
      <c r="I56" s="1"/>
      <c r="J56" s="1"/>
      <c r="K56" s="1"/>
      <c r="L56" s="541" t="s">
        <v>756</v>
      </c>
      <c r="M56" s="479" t="n">
        <v>0</v>
      </c>
      <c r="N56" s="479" t="n">
        <v>0.0352845842317192</v>
      </c>
      <c r="O56" s="479" t="n">
        <v>0.071986507361117</v>
      </c>
      <c r="P56" s="479" t="n">
        <v>0.104729591220411</v>
      </c>
      <c r="Q56" s="485" t="n">
        <v>0.130297897193736</v>
      </c>
      <c r="R56" s="1"/>
      <c r="S56" s="1"/>
      <c r="T56" s="1"/>
      <c r="U56" s="1"/>
      <c r="V56" s="1"/>
      <c r="W56" s="1"/>
      <c r="X56" s="1"/>
      <c r="Y56" s="1"/>
      <c r="Z56" s="1"/>
      <c r="AA56" s="1"/>
      <c r="AB56" s="1"/>
      <c r="AC56" s="1"/>
      <c r="AD56" s="680" t="s">
        <v>753</v>
      </c>
      <c r="AE56" s="680"/>
      <c r="AF56" s="680"/>
      <c r="AG56" s="680"/>
      <c r="AH56" s="680"/>
      <c r="AI56" s="680"/>
      <c r="AJ56" s="1"/>
      <c r="AK56" s="1"/>
      <c r="AL56" s="1"/>
      <c r="AM56" s="1"/>
      <c r="AN56" s="1"/>
      <c r="AO56" s="1"/>
      <c r="AP56" s="1"/>
      <c r="AQ56" s="1"/>
      <c r="AR56" s="1"/>
      <c r="AS56" s="1"/>
      <c r="AT56" s="1"/>
      <c r="AU56" s="1"/>
    </row>
    <row r="57" customFormat="false" ht="15.75" hidden="false" customHeight="false" outlineLevel="0" collapsed="false">
      <c r="A57" s="1"/>
      <c r="B57" s="541" t="s">
        <v>757</v>
      </c>
      <c r="C57" s="479" t="n">
        <v>0</v>
      </c>
      <c r="D57" s="479" t="n">
        <v>0</v>
      </c>
      <c r="E57" s="479" t="n">
        <v>0</v>
      </c>
      <c r="F57" s="479" t="n">
        <v>0</v>
      </c>
      <c r="G57" s="485" t="n">
        <v>0</v>
      </c>
      <c r="H57" s="1"/>
      <c r="I57" s="1"/>
      <c r="J57" s="1"/>
      <c r="K57" s="1"/>
      <c r="L57" s="541" t="s">
        <v>757</v>
      </c>
      <c r="M57" s="683" t="n">
        <v>0</v>
      </c>
      <c r="N57" s="683" t="n">
        <v>0.0005477166241992</v>
      </c>
      <c r="O57" s="683" t="n">
        <v>0.001852221962889</v>
      </c>
      <c r="P57" s="683" t="n">
        <v>0.00279779918865301</v>
      </c>
      <c r="Q57" s="684" t="n">
        <v>0.00301924030249092</v>
      </c>
      <c r="R57" s="1"/>
      <c r="S57" s="1"/>
      <c r="T57" s="1"/>
      <c r="U57" s="1"/>
      <c r="V57" s="1"/>
      <c r="W57" s="1"/>
      <c r="X57" s="1"/>
      <c r="Y57" s="1"/>
      <c r="Z57" s="1"/>
      <c r="AA57" s="1"/>
      <c r="AB57" s="1"/>
      <c r="AC57" s="1"/>
      <c r="AD57" s="401"/>
      <c r="AE57" s="1"/>
      <c r="AF57" s="1"/>
      <c r="AG57" s="1"/>
      <c r="AH57" s="1"/>
      <c r="AI57" s="1"/>
      <c r="AJ57" s="1"/>
      <c r="AK57" s="1"/>
      <c r="AL57" s="1"/>
      <c r="AM57" s="1"/>
      <c r="AN57" s="1"/>
      <c r="AO57" s="1"/>
      <c r="AP57" s="1"/>
      <c r="AQ57" s="1"/>
      <c r="AR57" s="1"/>
      <c r="AS57" s="1"/>
      <c r="AT57" s="1"/>
      <c r="AU57" s="1"/>
    </row>
    <row r="58" customFormat="false" ht="15.75" hidden="false" customHeight="false" outlineLevel="0" collapsed="false">
      <c r="A58" s="1"/>
      <c r="B58" s="1"/>
      <c r="C58" s="513" t="n">
        <v>1</v>
      </c>
      <c r="D58" s="513" t="n">
        <v>1</v>
      </c>
      <c r="E58" s="513" t="n">
        <v>1</v>
      </c>
      <c r="F58" s="513" t="n">
        <v>1</v>
      </c>
      <c r="G58" s="513" t="n">
        <v>1</v>
      </c>
      <c r="H58" s="1"/>
      <c r="I58" s="1"/>
      <c r="J58" s="1"/>
      <c r="K58" s="1"/>
      <c r="L58" s="1"/>
      <c r="M58" s="513"/>
      <c r="N58" s="513"/>
      <c r="O58" s="513"/>
      <c r="P58" s="513"/>
      <c r="Q58" s="513"/>
      <c r="R58" s="1"/>
      <c r="S58" s="1"/>
      <c r="T58" s="1"/>
      <c r="U58" s="1"/>
      <c r="V58" s="1"/>
      <c r="W58" s="1"/>
      <c r="X58" s="1"/>
      <c r="Y58" s="1"/>
      <c r="Z58" s="1"/>
      <c r="AA58" s="1"/>
      <c r="AB58" s="1"/>
      <c r="AC58" s="1"/>
      <c r="AD58" s="464"/>
      <c r="AE58" s="465" t="n">
        <v>2010</v>
      </c>
      <c r="AF58" s="465" t="n">
        <v>2020</v>
      </c>
      <c r="AG58" s="465" t="n">
        <v>2025</v>
      </c>
      <c r="AH58" s="465" t="n">
        <v>2030</v>
      </c>
      <c r="AI58" s="466" t="n">
        <v>2035</v>
      </c>
      <c r="AJ58" s="1"/>
      <c r="AK58" s="1"/>
      <c r="AL58" s="1"/>
      <c r="AM58" s="1"/>
      <c r="AN58" s="1"/>
      <c r="AO58" s="1"/>
      <c r="AP58" s="1"/>
      <c r="AQ58" s="1"/>
      <c r="AR58" s="1"/>
      <c r="AS58" s="1"/>
      <c r="AT58" s="1"/>
      <c r="AU58" s="1"/>
    </row>
    <row r="59" customFormat="false" ht="15.75" hidden="false" customHeight="false" outlineLevel="0" collapsed="false">
      <c r="A59" s="0"/>
      <c r="B59" s="0"/>
      <c r="C59" s="0"/>
      <c r="D59" s="0"/>
      <c r="E59" s="0"/>
      <c r="F59" s="0"/>
      <c r="G59" s="0"/>
      <c r="H59" s="0"/>
      <c r="I59" s="0"/>
      <c r="J59" s="0"/>
      <c r="K59" s="0"/>
      <c r="L59" s="541" t="s">
        <v>758</v>
      </c>
      <c r="M59" s="479"/>
      <c r="N59" s="479" t="n">
        <v>0.114167203778783</v>
      </c>
      <c r="O59" s="479" t="n">
        <v>0.187225158562478</v>
      </c>
      <c r="P59" s="479" t="n">
        <v>0.259280062003002</v>
      </c>
      <c r="Q59" s="485" t="n">
        <v>0.312571800579996</v>
      </c>
      <c r="R59" s="0"/>
      <c r="S59" s="1"/>
      <c r="T59" s="1"/>
      <c r="U59" s="1"/>
      <c r="V59" s="1"/>
      <c r="W59" s="1"/>
      <c r="X59" s="1"/>
      <c r="Y59" s="1"/>
      <c r="Z59" s="1"/>
      <c r="AA59" s="0"/>
      <c r="AB59" s="0"/>
      <c r="AC59" s="1"/>
      <c r="AD59" s="541" t="s">
        <v>754</v>
      </c>
      <c r="AE59" s="479" t="n">
        <v>1</v>
      </c>
      <c r="AF59" s="479" t="n">
        <v>0.684690148319783</v>
      </c>
      <c r="AG59" s="479" t="n">
        <v>0.582071114234395</v>
      </c>
      <c r="AH59" s="479" t="n">
        <v>0.485349398048216</v>
      </c>
      <c r="AI59" s="485" t="n">
        <v>0.394022509965921</v>
      </c>
      <c r="AJ59" s="1"/>
      <c r="AK59" s="1"/>
      <c r="AL59" s="1"/>
      <c r="AM59" s="1"/>
      <c r="AN59" s="1"/>
      <c r="AO59" s="1"/>
      <c r="AP59" s="1"/>
      <c r="AQ59" s="1"/>
      <c r="AR59" s="1"/>
      <c r="AS59" s="1"/>
      <c r="AT59" s="1"/>
      <c r="AU59" s="0"/>
    </row>
    <row r="60" customFormat="false" ht="15.75" hidden="false" customHeight="false" outlineLevel="0" collapsed="false">
      <c r="A60" s="0"/>
      <c r="B60" s="0"/>
      <c r="C60" s="0"/>
      <c r="D60" s="0"/>
      <c r="E60" s="0"/>
      <c r="F60" s="0"/>
      <c r="G60" s="0"/>
      <c r="H60" s="0"/>
      <c r="I60" s="0"/>
      <c r="J60" s="0"/>
      <c r="K60" s="0"/>
      <c r="L60" s="401"/>
      <c r="M60" s="513"/>
      <c r="N60" s="513"/>
      <c r="O60" s="513"/>
      <c r="P60" s="513"/>
      <c r="Q60" s="513"/>
      <c r="R60" s="0"/>
      <c r="S60" s="1"/>
      <c r="T60" s="1"/>
      <c r="U60" s="1"/>
      <c r="V60" s="1"/>
      <c r="W60" s="1"/>
      <c r="X60" s="1"/>
      <c r="Y60" s="1"/>
      <c r="Z60" s="1"/>
      <c r="AA60" s="0"/>
      <c r="AB60" s="0"/>
      <c r="AC60" s="1"/>
      <c r="AD60" s="541" t="s">
        <v>755</v>
      </c>
      <c r="AE60" s="479" t="n">
        <v>0</v>
      </c>
      <c r="AF60" s="479" t="n">
        <v>0.279477550824299</v>
      </c>
      <c r="AG60" s="479" t="n">
        <v>0.344090156441599</v>
      </c>
      <c r="AH60" s="479" t="n">
        <v>0.407123211542719</v>
      </c>
      <c r="AI60" s="485" t="n">
        <v>0.472660352537852</v>
      </c>
      <c r="AJ60" s="1"/>
      <c r="AK60" s="1"/>
      <c r="AL60" s="1"/>
      <c r="AM60" s="1"/>
      <c r="AN60" s="1"/>
      <c r="AO60" s="1"/>
      <c r="AP60" s="1"/>
      <c r="AQ60" s="1"/>
      <c r="AR60" s="1"/>
      <c r="AS60" s="1"/>
      <c r="AT60" s="1"/>
      <c r="AU60" s="0"/>
    </row>
    <row r="61" customFormat="false" ht="21.75" hidden="false" customHeight="false" outlineLevel="0" collapsed="false">
      <c r="A61" s="463" t="s">
        <v>759</v>
      </c>
      <c r="B61" s="463"/>
      <c r="C61" s="463"/>
      <c r="D61" s="463"/>
      <c r="E61" s="463"/>
      <c r="F61" s="463"/>
      <c r="G61" s="463"/>
      <c r="H61" s="1"/>
      <c r="I61" s="1"/>
      <c r="J61" s="1"/>
      <c r="K61" s="463" t="s">
        <v>759</v>
      </c>
      <c r="L61" s="463"/>
      <c r="M61" s="463"/>
      <c r="N61" s="463"/>
      <c r="O61" s="463"/>
      <c r="P61" s="463"/>
      <c r="Q61" s="463"/>
      <c r="R61" s="1"/>
      <c r="S61" s="1"/>
      <c r="T61" s="1"/>
      <c r="U61" s="1"/>
      <c r="V61" s="1"/>
      <c r="W61" s="1"/>
      <c r="X61" s="1"/>
      <c r="Y61" s="1"/>
      <c r="Z61" s="1"/>
      <c r="AA61" s="1"/>
      <c r="AB61" s="1"/>
      <c r="AC61" s="1"/>
      <c r="AD61" s="541" t="s">
        <v>756</v>
      </c>
      <c r="AE61" s="479" t="n">
        <v>0</v>
      </c>
      <c r="AF61" s="479" t="n">
        <v>0.0352845842317192</v>
      </c>
      <c r="AG61" s="479" t="n">
        <v>0.071986507361117</v>
      </c>
      <c r="AH61" s="479" t="n">
        <v>0.104729591220411</v>
      </c>
      <c r="AI61" s="485" t="n">
        <v>0.130297897193736</v>
      </c>
      <c r="AJ61" s="1"/>
      <c r="AK61" s="1"/>
      <c r="AL61" s="1"/>
      <c r="AM61" s="1"/>
      <c r="AN61" s="1"/>
      <c r="AO61" s="1"/>
      <c r="AP61" s="1"/>
      <c r="AQ61" s="1"/>
      <c r="AR61" s="1"/>
      <c r="AS61" s="1"/>
      <c r="AT61" s="1"/>
      <c r="AU61" s="1"/>
    </row>
    <row r="62" customFormat="false" ht="15.75"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541" t="s">
        <v>757</v>
      </c>
      <c r="AE62" s="683" t="n">
        <v>0</v>
      </c>
      <c r="AF62" s="683" t="n">
        <v>0.0005477166241992</v>
      </c>
      <c r="AG62" s="683" t="n">
        <v>0.001852221962889</v>
      </c>
      <c r="AH62" s="683" t="n">
        <v>0.00279779918865301</v>
      </c>
      <c r="AI62" s="684" t="n">
        <v>0.00301924030249092</v>
      </c>
      <c r="AJ62" s="1"/>
      <c r="AK62" s="1"/>
      <c r="AL62" s="1"/>
      <c r="AM62" s="1"/>
      <c r="AN62" s="1"/>
      <c r="AO62" s="1"/>
      <c r="AP62" s="1"/>
      <c r="AQ62" s="1"/>
      <c r="AR62" s="1"/>
      <c r="AS62" s="1"/>
      <c r="AT62" s="1"/>
      <c r="AU62" s="1"/>
    </row>
    <row r="63" customFormat="false" ht="21.75" hidden="false" customHeight="false" outlineLevel="0" collapsed="false">
      <c r="A63" s="0"/>
      <c r="B63" s="463" t="s">
        <v>760</v>
      </c>
      <c r="C63" s="463"/>
      <c r="D63" s="463"/>
      <c r="E63" s="463"/>
      <c r="F63" s="1"/>
      <c r="G63" s="1"/>
      <c r="H63" s="1"/>
      <c r="I63" s="1"/>
      <c r="J63" s="1"/>
      <c r="K63" s="1"/>
      <c r="L63" s="463" t="s">
        <v>760</v>
      </c>
      <c r="M63" s="463"/>
      <c r="N63" s="463"/>
      <c r="O63" s="463"/>
      <c r="P63" s="1"/>
      <c r="Q63" s="1"/>
      <c r="R63" s="1"/>
      <c r="S63" s="1"/>
      <c r="T63" s="1"/>
      <c r="U63" s="1"/>
      <c r="V63" s="1"/>
      <c r="W63" s="1"/>
      <c r="X63" s="1"/>
      <c r="Y63" s="1"/>
      <c r="Z63" s="1"/>
      <c r="AA63" s="1"/>
      <c r="AB63" s="1"/>
      <c r="AC63" s="1"/>
      <c r="AD63" s="1"/>
      <c r="AE63" s="513"/>
      <c r="AF63" s="513"/>
      <c r="AG63" s="513"/>
      <c r="AH63" s="513"/>
      <c r="AI63" s="513"/>
      <c r="AJ63" s="1"/>
      <c r="AK63" s="1"/>
      <c r="AL63" s="1"/>
      <c r="AM63" s="1"/>
      <c r="AN63" s="1"/>
      <c r="AO63" s="1"/>
      <c r="AP63" s="1"/>
      <c r="AQ63" s="1"/>
      <c r="AR63" s="1"/>
      <c r="AS63" s="1"/>
      <c r="AT63" s="1"/>
      <c r="AU63" s="1"/>
    </row>
    <row r="64" customFormat="false" ht="30.75" hidden="false" customHeight="false" outlineLevel="0" collapsed="false">
      <c r="A64" s="0"/>
      <c r="B64" s="661"/>
      <c r="C64" s="685" t="s">
        <v>755</v>
      </c>
      <c r="D64" s="685" t="s">
        <v>761</v>
      </c>
      <c r="E64" s="686" t="s">
        <v>757</v>
      </c>
      <c r="F64" s="1"/>
      <c r="G64" s="1"/>
      <c r="H64" s="1"/>
      <c r="I64" s="1"/>
      <c r="J64" s="1"/>
      <c r="K64" s="1"/>
      <c r="L64" s="661"/>
      <c r="M64" s="685" t="s">
        <v>755</v>
      </c>
      <c r="N64" s="685" t="s">
        <v>761</v>
      </c>
      <c r="O64" s="686" t="s">
        <v>757</v>
      </c>
      <c r="P64" s="1"/>
      <c r="Q64" s="1"/>
      <c r="R64" s="1"/>
      <c r="S64" s="1"/>
      <c r="T64" s="1"/>
      <c r="U64" s="1"/>
      <c r="V64" s="1"/>
      <c r="W64" s="1"/>
      <c r="X64" s="1"/>
      <c r="Y64" s="1"/>
      <c r="Z64" s="1"/>
      <c r="AA64" s="1"/>
      <c r="AB64" s="1"/>
      <c r="AC64" s="0"/>
      <c r="AD64" s="541" t="s">
        <v>758</v>
      </c>
      <c r="AE64" s="479"/>
      <c r="AF64" s="479" t="n">
        <v>0.114167203778783</v>
      </c>
      <c r="AG64" s="479" t="n">
        <v>0.187225158562478</v>
      </c>
      <c r="AH64" s="479" t="n">
        <v>0.259280062003002</v>
      </c>
      <c r="AI64" s="485" t="n">
        <v>0.312571800579996</v>
      </c>
      <c r="AJ64" s="0"/>
      <c r="AK64" s="1"/>
      <c r="AL64" s="1"/>
      <c r="AM64" s="1"/>
      <c r="AN64" s="1"/>
      <c r="AO64" s="1"/>
      <c r="AP64" s="1"/>
      <c r="AQ64" s="1"/>
      <c r="AR64" s="1"/>
      <c r="AS64" s="1"/>
      <c r="AT64" s="1"/>
      <c r="AU64" s="1"/>
    </row>
    <row r="65" customFormat="false" ht="15.75" hidden="false" customHeight="true" outlineLevel="0" collapsed="false">
      <c r="A65" s="0"/>
      <c r="B65" s="687" t="s">
        <v>762</v>
      </c>
      <c r="C65" s="688" t="n">
        <v>0.1</v>
      </c>
      <c r="D65" s="688" t="n">
        <v>0.1</v>
      </c>
      <c r="E65" s="689" t="n">
        <v>0.85</v>
      </c>
      <c r="F65" s="1"/>
      <c r="G65" s="1"/>
      <c r="H65" s="1"/>
      <c r="I65" s="1"/>
      <c r="J65" s="1"/>
      <c r="K65" s="1"/>
      <c r="L65" s="687" t="s">
        <v>762</v>
      </c>
      <c r="M65" s="688" t="n">
        <v>0.0886893497022472</v>
      </c>
      <c r="N65" s="688" t="n">
        <v>0.30413994408298</v>
      </c>
      <c r="O65" s="689" t="n">
        <v>0.526226551495664</v>
      </c>
      <c r="P65" s="690" t="s">
        <v>763</v>
      </c>
      <c r="Q65" s="690"/>
      <c r="R65" s="1"/>
      <c r="S65" s="1"/>
      <c r="T65" s="1"/>
      <c r="U65" s="1"/>
      <c r="V65" s="1"/>
      <c r="W65" s="1"/>
      <c r="X65" s="1"/>
      <c r="Y65" s="1"/>
      <c r="Z65" s="1"/>
      <c r="AA65" s="1"/>
      <c r="AB65" s="1"/>
      <c r="AC65" s="0"/>
      <c r="AD65" s="401"/>
      <c r="AE65" s="513"/>
      <c r="AF65" s="513"/>
      <c r="AG65" s="513"/>
      <c r="AH65" s="513"/>
      <c r="AI65" s="513"/>
      <c r="AJ65" s="0"/>
      <c r="AK65" s="1"/>
      <c r="AL65" s="1"/>
      <c r="AM65" s="1"/>
      <c r="AN65" s="1"/>
      <c r="AO65" s="1"/>
      <c r="AP65" s="1"/>
      <c r="AQ65" s="1"/>
      <c r="AR65" s="1"/>
      <c r="AS65" s="1"/>
      <c r="AT65" s="1"/>
      <c r="AU65" s="1"/>
    </row>
    <row r="66" customFormat="false" ht="21.75" hidden="false" customHeight="false" outlineLevel="0" collapsed="false">
      <c r="A66" s="0"/>
      <c r="B66" s="687" t="s">
        <v>748</v>
      </c>
      <c r="C66" s="688" t="n">
        <v>0.1</v>
      </c>
      <c r="D66" s="688" t="n">
        <v>0.1</v>
      </c>
      <c r="E66" s="689" t="n">
        <v>0.75</v>
      </c>
      <c r="F66" s="1"/>
      <c r="G66" s="1"/>
      <c r="H66" s="1"/>
      <c r="I66" s="1"/>
      <c r="J66" s="1"/>
      <c r="K66" s="1"/>
      <c r="L66" s="687" t="s">
        <v>748</v>
      </c>
      <c r="M66" s="688"/>
      <c r="N66" s="688"/>
      <c r="O66" s="689"/>
      <c r="P66" s="690"/>
      <c r="Q66" s="690"/>
      <c r="R66" s="1"/>
      <c r="S66" s="1"/>
      <c r="T66" s="1"/>
      <c r="U66" s="1"/>
      <c r="V66" s="1"/>
      <c r="W66" s="1"/>
      <c r="X66" s="1"/>
      <c r="Y66" s="1"/>
      <c r="Z66" s="1"/>
      <c r="AA66" s="1"/>
      <c r="AB66" s="1"/>
      <c r="AC66" s="463" t="s">
        <v>759</v>
      </c>
      <c r="AD66" s="463"/>
      <c r="AE66" s="463"/>
      <c r="AF66" s="463"/>
      <c r="AG66" s="463"/>
      <c r="AH66" s="463"/>
      <c r="AI66" s="463"/>
      <c r="AJ66" s="1"/>
      <c r="AK66" s="1"/>
      <c r="AL66" s="1"/>
      <c r="AM66" s="1"/>
      <c r="AN66" s="1"/>
      <c r="AO66" s="1"/>
      <c r="AP66" s="1"/>
      <c r="AQ66" s="1"/>
      <c r="AR66" s="1"/>
      <c r="AS66" s="1"/>
      <c r="AT66" s="1"/>
      <c r="AU66" s="1"/>
    </row>
    <row r="67" customFormat="false" ht="15.75" hidden="false" customHeight="false" outlineLevel="0" collapsed="false">
      <c r="A67" s="0"/>
      <c r="B67" s="687" t="s">
        <v>764</v>
      </c>
      <c r="C67" s="688" t="n">
        <v>0.1</v>
      </c>
      <c r="D67" s="688" t="n">
        <v>0.1</v>
      </c>
      <c r="E67" s="689" t="n">
        <v>0.65</v>
      </c>
      <c r="F67" s="1"/>
      <c r="G67" s="1"/>
      <c r="H67" s="1"/>
      <c r="I67" s="1"/>
      <c r="J67" s="1"/>
      <c r="K67" s="1"/>
      <c r="L67" s="687" t="s">
        <v>764</v>
      </c>
      <c r="M67" s="688"/>
      <c r="N67" s="688"/>
      <c r="O67" s="689"/>
      <c r="P67" s="690"/>
      <c r="Q67" s="690"/>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row>
    <row r="68" customFormat="false" ht="21.75" hidden="false" customHeight="false" outlineLevel="0" collapsed="false">
      <c r="A68" s="0"/>
      <c r="B68" s="687" t="s">
        <v>749</v>
      </c>
      <c r="C68" s="688" t="n">
        <v>0.1</v>
      </c>
      <c r="D68" s="688" t="n">
        <v>0.1</v>
      </c>
      <c r="E68" s="689" t="n">
        <v>0.65</v>
      </c>
      <c r="F68" s="1"/>
      <c r="G68" s="1"/>
      <c r="H68" s="1"/>
      <c r="I68" s="1"/>
      <c r="J68" s="1"/>
      <c r="K68" s="1"/>
      <c r="L68" s="687" t="s">
        <v>749</v>
      </c>
      <c r="M68" s="688"/>
      <c r="N68" s="688"/>
      <c r="O68" s="689"/>
      <c r="P68" s="690"/>
      <c r="Q68" s="690"/>
      <c r="R68" s="1"/>
      <c r="S68" s="1"/>
      <c r="T68" s="1"/>
      <c r="U68" s="1"/>
      <c r="V68" s="1"/>
      <c r="W68" s="1"/>
      <c r="X68" s="1"/>
      <c r="Y68" s="1"/>
      <c r="Z68" s="1"/>
      <c r="AA68" s="1"/>
      <c r="AB68" s="1"/>
      <c r="AC68" s="1"/>
      <c r="AD68" s="463" t="s">
        <v>760</v>
      </c>
      <c r="AE68" s="463"/>
      <c r="AF68" s="463"/>
      <c r="AG68" s="463"/>
      <c r="AH68" s="1"/>
      <c r="AI68" s="1"/>
      <c r="AJ68" s="1"/>
      <c r="AK68" s="1"/>
      <c r="AL68" s="1"/>
      <c r="AM68" s="1"/>
      <c r="AN68" s="1"/>
      <c r="AO68" s="1"/>
      <c r="AP68" s="1"/>
      <c r="AQ68" s="1"/>
      <c r="AR68" s="1"/>
      <c r="AS68" s="1"/>
      <c r="AT68" s="1"/>
      <c r="AU68" s="1"/>
    </row>
    <row r="69" customFormat="false" ht="30.75" hidden="false" customHeight="false" outlineLevel="0" collapsed="false">
      <c r="A69" s="0"/>
      <c r="B69" s="687" t="s">
        <v>765</v>
      </c>
      <c r="C69" s="688" t="n">
        <v>0.1</v>
      </c>
      <c r="D69" s="688" t="n">
        <v>0.1</v>
      </c>
      <c r="E69" s="689" t="n">
        <v>0.85</v>
      </c>
      <c r="F69" s="1"/>
      <c r="G69" s="1"/>
      <c r="H69" s="1"/>
      <c r="I69" s="1"/>
      <c r="J69" s="1"/>
      <c r="K69" s="1"/>
      <c r="L69" s="687" t="s">
        <v>765</v>
      </c>
      <c r="M69" s="688"/>
      <c r="N69" s="688"/>
      <c r="O69" s="689"/>
      <c r="P69" s="690"/>
      <c r="Q69" s="690"/>
      <c r="R69" s="1"/>
      <c r="S69" s="1"/>
      <c r="T69" s="1"/>
      <c r="U69" s="1"/>
      <c r="V69" s="1"/>
      <c r="W69" s="1"/>
      <c r="X69" s="1"/>
      <c r="Y69" s="1"/>
      <c r="Z69" s="1"/>
      <c r="AA69" s="1"/>
      <c r="AB69" s="1"/>
      <c r="AC69" s="1"/>
      <c r="AD69" s="661"/>
      <c r="AE69" s="685" t="s">
        <v>755</v>
      </c>
      <c r="AF69" s="685" t="s">
        <v>761</v>
      </c>
      <c r="AG69" s="686" t="s">
        <v>757</v>
      </c>
      <c r="AH69" s="1"/>
      <c r="AI69" s="1"/>
      <c r="AJ69" s="1"/>
      <c r="AK69" s="1"/>
      <c r="AL69" s="1"/>
      <c r="AM69" s="1"/>
      <c r="AN69" s="1"/>
      <c r="AO69" s="1"/>
      <c r="AP69" s="1"/>
      <c r="AQ69" s="1"/>
      <c r="AR69" s="1"/>
      <c r="AS69" s="1"/>
      <c r="AT69" s="1"/>
      <c r="AU69" s="1"/>
    </row>
    <row r="70" customFormat="false" ht="15.75" hidden="false" customHeight="true" outlineLevel="0" collapsed="false">
      <c r="A70" s="0"/>
      <c r="B70" s="687" t="s">
        <v>766</v>
      </c>
      <c r="C70" s="688" t="n">
        <v>0.1</v>
      </c>
      <c r="D70" s="688" t="n">
        <v>0.1</v>
      </c>
      <c r="E70" s="689" t="n">
        <v>0.8</v>
      </c>
      <c r="F70" s="1"/>
      <c r="G70" s="1"/>
      <c r="H70" s="1"/>
      <c r="I70" s="1"/>
      <c r="J70" s="1"/>
      <c r="K70" s="1"/>
      <c r="L70" s="687" t="s">
        <v>766</v>
      </c>
      <c r="M70" s="688"/>
      <c r="N70" s="688"/>
      <c r="O70" s="689"/>
      <c r="P70" s="690"/>
      <c r="Q70" s="690"/>
      <c r="R70" s="1"/>
      <c r="S70" s="1"/>
      <c r="T70" s="1"/>
      <c r="U70" s="1"/>
      <c r="V70" s="1"/>
      <c r="W70" s="1"/>
      <c r="X70" s="1"/>
      <c r="Y70" s="1"/>
      <c r="Z70" s="1"/>
      <c r="AA70" s="1"/>
      <c r="AB70" s="1"/>
      <c r="AC70" s="1"/>
      <c r="AD70" s="687" t="s">
        <v>762</v>
      </c>
      <c r="AE70" s="688" t="n">
        <v>0.0886893497022472</v>
      </c>
      <c r="AF70" s="688" t="n">
        <v>0.30413994408298</v>
      </c>
      <c r="AG70" s="689" t="n">
        <v>0.526226551495664</v>
      </c>
      <c r="AH70" s="690" t="s">
        <v>763</v>
      </c>
      <c r="AI70" s="690"/>
      <c r="AJ70" s="1"/>
      <c r="AK70" s="1"/>
      <c r="AL70" s="1"/>
      <c r="AM70" s="1"/>
      <c r="AN70" s="1"/>
      <c r="AO70" s="1"/>
      <c r="AP70" s="1"/>
      <c r="AQ70" s="1"/>
      <c r="AR70" s="1"/>
      <c r="AS70" s="1"/>
      <c r="AT70" s="1"/>
      <c r="AU70" s="1"/>
    </row>
    <row r="71" customFormat="false" ht="15.75" hidden="false" customHeight="false" outlineLevel="0" collapsed="false">
      <c r="A71" s="0"/>
      <c r="B71" s="687" t="s">
        <v>421</v>
      </c>
      <c r="C71" s="688" t="n">
        <v>0.1</v>
      </c>
      <c r="D71" s="688" t="n">
        <v>0.1</v>
      </c>
      <c r="E71" s="689" t="n">
        <v>0.75</v>
      </c>
      <c r="F71" s="1"/>
      <c r="G71" s="1"/>
      <c r="H71" s="1"/>
      <c r="I71" s="1"/>
      <c r="J71" s="1"/>
      <c r="K71" s="1"/>
      <c r="L71" s="687" t="s">
        <v>421</v>
      </c>
      <c r="M71" s="688"/>
      <c r="N71" s="688"/>
      <c r="O71" s="689"/>
      <c r="P71" s="690"/>
      <c r="Q71" s="690"/>
      <c r="R71" s="1"/>
      <c r="S71" s="1"/>
      <c r="T71" s="1"/>
      <c r="U71" s="1"/>
      <c r="V71" s="1"/>
      <c r="W71" s="1"/>
      <c r="X71" s="1"/>
      <c r="Y71" s="1"/>
      <c r="Z71" s="1"/>
      <c r="AA71" s="1"/>
      <c r="AB71" s="1"/>
      <c r="AC71" s="1"/>
      <c r="AD71" s="687" t="s">
        <v>748</v>
      </c>
      <c r="AE71" s="688"/>
      <c r="AF71" s="688"/>
      <c r="AG71" s="689"/>
      <c r="AH71" s="690"/>
      <c r="AI71" s="690"/>
      <c r="AJ71" s="1"/>
      <c r="AK71" s="1"/>
      <c r="AL71" s="1"/>
      <c r="AM71" s="1"/>
      <c r="AN71" s="1"/>
      <c r="AO71" s="1"/>
      <c r="AP71" s="1"/>
      <c r="AQ71" s="1"/>
      <c r="AR71" s="1"/>
      <c r="AS71" s="1"/>
      <c r="AT71" s="1"/>
      <c r="AU71" s="1"/>
    </row>
    <row r="72" customFormat="false" ht="15.75" hidden="false" customHeight="false" outlineLevel="0" collapsed="false">
      <c r="A72" s="0"/>
      <c r="B72" s="691"/>
      <c r="C72" s="691"/>
      <c r="D72" s="691"/>
      <c r="E72" s="691"/>
      <c r="F72" s="1"/>
      <c r="G72" s="1"/>
      <c r="H72" s="1"/>
      <c r="I72" s="1"/>
      <c r="J72" s="1"/>
      <c r="K72" s="1"/>
      <c r="L72" s="691"/>
      <c r="M72" s="691"/>
      <c r="N72" s="691"/>
      <c r="O72" s="691"/>
      <c r="P72" s="1"/>
      <c r="Q72" s="1"/>
      <c r="R72" s="1"/>
      <c r="S72" s="1"/>
      <c r="T72" s="1"/>
      <c r="U72" s="1"/>
      <c r="V72" s="1"/>
      <c r="W72" s="1"/>
      <c r="X72" s="1"/>
      <c r="Y72" s="1"/>
      <c r="Z72" s="1"/>
      <c r="AA72" s="1"/>
      <c r="AB72" s="1"/>
      <c r="AC72" s="1"/>
      <c r="AD72" s="687" t="s">
        <v>764</v>
      </c>
      <c r="AE72" s="688"/>
      <c r="AF72" s="688"/>
      <c r="AG72" s="689"/>
      <c r="AH72" s="690"/>
      <c r="AI72" s="690"/>
      <c r="AJ72" s="1"/>
      <c r="AK72" s="1"/>
      <c r="AL72" s="1"/>
      <c r="AM72" s="1"/>
      <c r="AN72" s="1"/>
      <c r="AO72" s="1"/>
      <c r="AP72" s="1"/>
      <c r="AQ72" s="1"/>
      <c r="AR72" s="1"/>
      <c r="AS72" s="1"/>
      <c r="AT72" s="1"/>
      <c r="AU72" s="1"/>
    </row>
    <row r="73" customFormat="false" ht="21.75" hidden="false" customHeight="false" outlineLevel="0" collapsed="false">
      <c r="A73" s="0"/>
      <c r="B73" s="463" t="s">
        <v>767</v>
      </c>
      <c r="C73" s="463"/>
      <c r="D73" s="463"/>
      <c r="E73" s="463"/>
      <c r="F73" s="1"/>
      <c r="G73" s="1"/>
      <c r="H73" s="1"/>
      <c r="I73" s="1"/>
      <c r="J73" s="1"/>
      <c r="K73" s="1"/>
      <c r="L73" s="463" t="s">
        <v>767</v>
      </c>
      <c r="M73" s="463"/>
      <c r="N73" s="463"/>
      <c r="O73" s="463"/>
      <c r="P73" s="1"/>
      <c r="Q73" s="1"/>
      <c r="R73" s="1"/>
      <c r="S73" s="1"/>
      <c r="T73" s="1"/>
      <c r="U73" s="1"/>
      <c r="V73" s="1"/>
      <c r="W73" s="1"/>
      <c r="X73" s="1"/>
      <c r="Y73" s="1"/>
      <c r="Z73" s="1"/>
      <c r="AA73" s="1"/>
      <c r="AB73" s="1"/>
      <c r="AC73" s="1"/>
      <c r="AD73" s="687" t="s">
        <v>749</v>
      </c>
      <c r="AE73" s="688"/>
      <c r="AF73" s="688"/>
      <c r="AG73" s="689"/>
      <c r="AH73" s="690"/>
      <c r="AI73" s="690"/>
      <c r="AJ73" s="1"/>
      <c r="AK73" s="1"/>
      <c r="AL73" s="1"/>
      <c r="AM73" s="1"/>
      <c r="AN73" s="1"/>
      <c r="AO73" s="1"/>
      <c r="AP73" s="1"/>
      <c r="AQ73" s="1"/>
      <c r="AR73" s="1"/>
      <c r="AS73" s="1"/>
      <c r="AT73" s="1"/>
      <c r="AU73" s="1"/>
    </row>
    <row r="74" customFormat="false" ht="15.75" hidden="false" customHeight="false" outlineLevel="0" collapsed="false">
      <c r="A74" s="0"/>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687" t="s">
        <v>765</v>
      </c>
      <c r="AE74" s="688"/>
      <c r="AF74" s="688"/>
      <c r="AG74" s="689"/>
      <c r="AH74" s="690"/>
      <c r="AI74" s="690"/>
      <c r="AJ74" s="1"/>
      <c r="AK74" s="1"/>
      <c r="AL74" s="1"/>
      <c r="AM74" s="1"/>
      <c r="AN74" s="1"/>
      <c r="AO74" s="1"/>
      <c r="AP74" s="1"/>
      <c r="AQ74" s="1"/>
      <c r="AR74" s="1"/>
      <c r="AS74" s="1"/>
      <c r="AT74" s="1"/>
      <c r="AU74" s="1"/>
    </row>
    <row r="75" customFormat="false" ht="101.25" hidden="false" customHeight="true" outlineLevel="0" collapsed="false">
      <c r="A75" s="0"/>
      <c r="B75" s="1"/>
      <c r="C75" s="1"/>
      <c r="D75" s="1"/>
      <c r="E75" s="1"/>
      <c r="F75" s="1"/>
      <c r="G75" s="1"/>
      <c r="H75" s="1"/>
      <c r="I75" s="1"/>
      <c r="J75" s="1"/>
      <c r="K75" s="1"/>
      <c r="L75" s="690" t="s">
        <v>768</v>
      </c>
      <c r="M75" s="690"/>
      <c r="N75" s="690"/>
      <c r="O75" s="690"/>
      <c r="P75" s="690"/>
      <c r="Q75" s="690"/>
      <c r="R75" s="1"/>
      <c r="S75" s="1"/>
      <c r="T75" s="1"/>
      <c r="U75" s="1"/>
      <c r="V75" s="1"/>
      <c r="W75" s="1"/>
      <c r="X75" s="1"/>
      <c r="Y75" s="1"/>
      <c r="Z75" s="1"/>
      <c r="AA75" s="1"/>
      <c r="AB75" s="1"/>
      <c r="AC75" s="1"/>
      <c r="AD75" s="687" t="s">
        <v>766</v>
      </c>
      <c r="AE75" s="688"/>
      <c r="AF75" s="688"/>
      <c r="AG75" s="689"/>
      <c r="AH75" s="690"/>
      <c r="AI75" s="690"/>
      <c r="AJ75" s="1"/>
      <c r="AK75" s="1"/>
      <c r="AL75" s="1"/>
      <c r="AM75" s="1"/>
      <c r="AN75" s="1"/>
      <c r="AO75" s="1"/>
      <c r="AP75" s="1"/>
      <c r="AQ75" s="1"/>
      <c r="AR75" s="1"/>
      <c r="AS75" s="1"/>
      <c r="AT75" s="1"/>
      <c r="AU75" s="1"/>
    </row>
    <row r="76" customFormat="false" ht="15.75" hidden="false" customHeight="false" outlineLevel="0" collapsed="false">
      <c r="A76" s="0"/>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687" t="s">
        <v>421</v>
      </c>
      <c r="AE76" s="688"/>
      <c r="AF76" s="688"/>
      <c r="AG76" s="689"/>
      <c r="AH76" s="690"/>
      <c r="AI76" s="690"/>
      <c r="AJ76" s="1"/>
      <c r="AK76" s="1"/>
      <c r="AL76" s="1"/>
      <c r="AM76" s="1"/>
      <c r="AN76" s="1"/>
      <c r="AO76" s="1"/>
      <c r="AP76" s="1"/>
      <c r="AQ76" s="1"/>
      <c r="AR76" s="1"/>
      <c r="AS76" s="1"/>
      <c r="AT76" s="1"/>
      <c r="AU76" s="1"/>
    </row>
    <row r="77" customFormat="false" ht="21" hidden="false" customHeight="false" outlineLevel="0" collapsed="false">
      <c r="A77" s="463" t="s">
        <v>769</v>
      </c>
      <c r="B77" s="463"/>
      <c r="C77" s="463"/>
      <c r="D77" s="463"/>
      <c r="E77" s="463"/>
      <c r="F77" s="463"/>
      <c r="G77" s="463"/>
      <c r="H77" s="1"/>
      <c r="I77" s="1"/>
      <c r="J77" s="1"/>
      <c r="K77" s="463" t="s">
        <v>770</v>
      </c>
      <c r="L77" s="463"/>
      <c r="M77" s="463"/>
      <c r="N77" s="463"/>
      <c r="O77" s="463"/>
      <c r="P77" s="463"/>
      <c r="Q77" s="463"/>
      <c r="R77" s="1"/>
      <c r="S77" s="1"/>
      <c r="T77" s="1"/>
      <c r="U77" s="1"/>
      <c r="V77" s="1"/>
      <c r="W77" s="1"/>
      <c r="X77" s="1"/>
      <c r="Y77" s="1"/>
      <c r="Z77" s="1"/>
      <c r="AA77" s="1"/>
      <c r="AB77" s="1"/>
      <c r="AC77" s="1"/>
      <c r="AD77" s="691"/>
      <c r="AE77" s="691"/>
      <c r="AF77" s="691"/>
      <c r="AG77" s="691"/>
      <c r="AH77" s="1"/>
      <c r="AI77" s="1"/>
      <c r="AJ77" s="1"/>
      <c r="AK77" s="1"/>
      <c r="AL77" s="1"/>
      <c r="AM77" s="1"/>
      <c r="AN77" s="1"/>
      <c r="AO77" s="1"/>
      <c r="AP77" s="1"/>
      <c r="AQ77" s="1"/>
      <c r="AR77" s="1"/>
      <c r="AS77" s="1"/>
      <c r="AT77" s="1"/>
      <c r="AU77" s="1"/>
    </row>
    <row r="78" customFormat="false" ht="21" hidden="false" customHeight="false" outlineLevel="0" collapsed="false">
      <c r="A78" s="1"/>
      <c r="B78" s="1"/>
      <c r="C78" s="1"/>
      <c r="D78" s="1"/>
      <c r="E78" s="1"/>
      <c r="F78" s="1"/>
      <c r="G78" s="1"/>
      <c r="H78" s="1"/>
      <c r="I78" s="1"/>
      <c r="J78" s="1"/>
      <c r="K78" s="1"/>
      <c r="L78" s="477" t="s">
        <v>771</v>
      </c>
      <c r="M78" s="1"/>
      <c r="N78" s="1"/>
      <c r="O78" s="1"/>
      <c r="P78" s="1"/>
      <c r="Q78" s="1"/>
      <c r="R78" s="1"/>
      <c r="S78" s="1"/>
      <c r="T78" s="1"/>
      <c r="U78" s="1"/>
      <c r="V78" s="1"/>
      <c r="W78" s="1"/>
      <c r="X78" s="1"/>
      <c r="Y78" s="1"/>
      <c r="Z78" s="1"/>
      <c r="AA78" s="1"/>
      <c r="AB78" s="1"/>
      <c r="AC78" s="1"/>
      <c r="AD78" s="463" t="s">
        <v>767</v>
      </c>
      <c r="AE78" s="463"/>
      <c r="AF78" s="463"/>
      <c r="AG78" s="463"/>
      <c r="AH78" s="1"/>
      <c r="AI78" s="1"/>
      <c r="AJ78" s="1"/>
      <c r="AK78" s="1"/>
      <c r="AL78" s="1"/>
      <c r="AM78" s="1"/>
      <c r="AN78" s="1"/>
      <c r="AO78" s="1"/>
      <c r="AP78" s="1"/>
      <c r="AQ78" s="1"/>
      <c r="AR78" s="1"/>
      <c r="AS78" s="1"/>
      <c r="AT78" s="1"/>
      <c r="AU78" s="1"/>
    </row>
    <row r="79" customFormat="false" ht="15" hidden="false" customHeight="false" outlineLevel="0" collapsed="false">
      <c r="A79" s="1"/>
      <c r="B79" s="692" t="s">
        <v>772</v>
      </c>
      <c r="C79" s="1"/>
      <c r="D79" s="1"/>
      <c r="E79" s="1"/>
      <c r="F79" s="1"/>
      <c r="G79" s="1"/>
      <c r="H79" s="1"/>
      <c r="I79" s="1"/>
      <c r="J79" s="1"/>
      <c r="K79" s="1"/>
      <c r="L79" s="692" t="s">
        <v>772</v>
      </c>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row>
    <row r="80" customFormat="false" ht="79.5" hidden="false" customHeight="true" outlineLevel="0" collapsed="false">
      <c r="A80" s="1"/>
      <c r="B80" s="401"/>
      <c r="C80" s="1"/>
      <c r="D80" s="1"/>
      <c r="E80" s="1"/>
      <c r="F80" s="1"/>
      <c r="G80" s="1"/>
      <c r="H80" s="1"/>
      <c r="I80" s="1"/>
      <c r="J80" s="1"/>
      <c r="K80" s="1"/>
      <c r="L80" s="401" t="s">
        <v>773</v>
      </c>
      <c r="M80" s="1"/>
      <c r="N80" s="1"/>
      <c r="O80" s="1"/>
      <c r="P80" s="1"/>
      <c r="Q80" s="1"/>
      <c r="R80" s="1"/>
      <c r="S80" s="1"/>
      <c r="T80" s="1"/>
      <c r="U80" s="1"/>
      <c r="V80" s="1"/>
      <c r="W80" s="1"/>
      <c r="X80" s="1"/>
      <c r="Y80" s="1"/>
      <c r="Z80" s="1"/>
      <c r="AA80" s="1"/>
      <c r="AB80" s="1"/>
      <c r="AC80" s="1"/>
      <c r="AD80" s="690" t="s">
        <v>768</v>
      </c>
      <c r="AE80" s="690"/>
      <c r="AF80" s="690"/>
      <c r="AG80" s="690"/>
      <c r="AH80" s="690"/>
      <c r="AI80" s="690"/>
      <c r="AJ80" s="1"/>
      <c r="AK80" s="1"/>
      <c r="AL80" s="1"/>
      <c r="AM80" s="1"/>
      <c r="AN80" s="1"/>
      <c r="AO80" s="1"/>
      <c r="AP80" s="1"/>
      <c r="AQ80" s="1"/>
      <c r="AR80" s="1"/>
      <c r="AS80" s="1"/>
      <c r="AT80" s="1"/>
      <c r="AU80" s="1"/>
    </row>
    <row r="81" customFormat="false" ht="15.75" hidden="false" customHeight="false" outlineLevel="0" collapsed="false">
      <c r="A81" s="1"/>
      <c r="B81" s="661"/>
      <c r="C81" s="465" t="n">
        <v>2010</v>
      </c>
      <c r="D81" s="465" t="n">
        <v>2020</v>
      </c>
      <c r="E81" s="465" t="n">
        <v>2025</v>
      </c>
      <c r="F81" s="465" t="n">
        <v>2030</v>
      </c>
      <c r="G81" s="466" t="n">
        <v>2035</v>
      </c>
      <c r="H81" s="1"/>
      <c r="I81" s="1"/>
      <c r="J81" s="1"/>
      <c r="K81" s="1"/>
      <c r="L81" s="661"/>
      <c r="M81" s="465" t="n">
        <v>2010</v>
      </c>
      <c r="N81" s="465" t="n">
        <v>2020</v>
      </c>
      <c r="O81" s="465" t="n">
        <v>2025</v>
      </c>
      <c r="P81" s="465" t="n">
        <v>2030</v>
      </c>
      <c r="Q81" s="466" t="n">
        <v>2035</v>
      </c>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row>
    <row r="82" customFormat="false" ht="21.75" hidden="false" customHeight="false" outlineLevel="0" collapsed="false">
      <c r="A82" s="1"/>
      <c r="B82" s="541" t="s">
        <v>774</v>
      </c>
      <c r="C82" s="479" t="n">
        <v>0.478038951671952</v>
      </c>
      <c r="D82" s="479" t="n">
        <v>0.47051548345805</v>
      </c>
      <c r="E82" s="479" t="n">
        <v>0.470269140337662</v>
      </c>
      <c r="F82" s="693" t="n">
        <v>0.46460656836718</v>
      </c>
      <c r="G82" s="485" t="n">
        <v>0.458943996396698</v>
      </c>
      <c r="H82" s="1"/>
      <c r="I82" s="1"/>
      <c r="J82" s="1"/>
      <c r="K82" s="1"/>
      <c r="L82" s="541" t="s">
        <v>775</v>
      </c>
      <c r="M82" s="479" t="n">
        <v>0.239593332932806</v>
      </c>
      <c r="N82" s="479" t="n">
        <v>0.246601238232236</v>
      </c>
      <c r="O82" s="479" t="n">
        <v>0.276000989707799</v>
      </c>
      <c r="P82" s="693" t="n">
        <v>0.324233248696627</v>
      </c>
      <c r="Q82" s="485" t="n">
        <v>0.362872748114717</v>
      </c>
      <c r="R82" s="1"/>
      <c r="S82" s="1"/>
      <c r="T82" s="1"/>
      <c r="U82" s="1"/>
      <c r="V82" s="1"/>
      <c r="W82" s="1"/>
      <c r="X82" s="1"/>
      <c r="Y82" s="1"/>
      <c r="Z82" s="1"/>
      <c r="AA82" s="1"/>
      <c r="AB82" s="1"/>
      <c r="AC82" s="463" t="s">
        <v>770</v>
      </c>
      <c r="AD82" s="463"/>
      <c r="AE82" s="463"/>
      <c r="AF82" s="463"/>
      <c r="AG82" s="463"/>
      <c r="AH82" s="463"/>
      <c r="AI82" s="463"/>
      <c r="AJ82" s="1"/>
      <c r="AK82" s="1"/>
      <c r="AL82" s="1"/>
      <c r="AM82" s="1"/>
      <c r="AN82" s="1"/>
      <c r="AO82" s="1"/>
      <c r="AP82" s="1"/>
      <c r="AQ82" s="1"/>
      <c r="AR82" s="1"/>
      <c r="AS82" s="1"/>
      <c r="AT82" s="1"/>
      <c r="AU82" s="1"/>
    </row>
    <row r="83" customFormat="false" ht="15.75" hidden="false" customHeight="false" outlineLevel="0" collapsed="false">
      <c r="A83" s="1"/>
      <c r="B83" s="541" t="s">
        <v>506</v>
      </c>
      <c r="C83" s="479" t="n">
        <v>0.0594438907063296</v>
      </c>
      <c r="D83" s="479" t="n">
        <v>0.0648018684985451</v>
      </c>
      <c r="E83" s="479" t="n">
        <v>0.0648018684985451</v>
      </c>
      <c r="F83" s="693" t="n">
        <v>0.0648018684985451</v>
      </c>
      <c r="G83" s="485" t="n">
        <v>0.0648018684985451</v>
      </c>
      <c r="H83" s="1"/>
      <c r="I83" s="1"/>
      <c r="J83" s="1"/>
      <c r="K83" s="1"/>
      <c r="L83" s="541" t="s">
        <v>135</v>
      </c>
      <c r="M83" s="479" t="n">
        <v>0.465343245121402</v>
      </c>
      <c r="N83" s="479" t="n">
        <v>0.558483312824287</v>
      </c>
      <c r="O83" s="479" t="n">
        <v>0.583508165271604</v>
      </c>
      <c r="P83" s="693" t="n">
        <v>0.575242740367082</v>
      </c>
      <c r="Q83" s="485" t="n">
        <v>0.551357638828467</v>
      </c>
      <c r="R83" s="1"/>
      <c r="S83" s="1"/>
      <c r="T83" s="1"/>
      <c r="U83" s="1"/>
      <c r="V83" s="1"/>
      <c r="W83" s="1"/>
      <c r="X83" s="1"/>
      <c r="Y83" s="1"/>
      <c r="Z83" s="1"/>
      <c r="AA83" s="1"/>
      <c r="AB83" s="1"/>
      <c r="AC83" s="1"/>
      <c r="AD83" s="477" t="s">
        <v>771</v>
      </c>
      <c r="AE83" s="1"/>
      <c r="AF83" s="1"/>
      <c r="AG83" s="1"/>
      <c r="AH83" s="1"/>
      <c r="AI83" s="1"/>
      <c r="AJ83" s="1"/>
      <c r="AK83" s="1"/>
      <c r="AL83" s="1"/>
      <c r="AM83" s="1"/>
      <c r="AN83" s="1"/>
      <c r="AO83" s="1"/>
      <c r="AP83" s="1"/>
      <c r="AQ83" s="1"/>
      <c r="AR83" s="1"/>
      <c r="AS83" s="1"/>
      <c r="AT83" s="1"/>
      <c r="AU83" s="1"/>
    </row>
    <row r="84" customFormat="false" ht="15.75" hidden="false" customHeight="false" outlineLevel="0" collapsed="false">
      <c r="A84" s="1"/>
      <c r="B84" s="541" t="s">
        <v>591</v>
      </c>
      <c r="C84" s="479" t="n">
        <v>0.0972018669963837</v>
      </c>
      <c r="D84" s="479" t="n">
        <v>0.132857041218436</v>
      </c>
      <c r="E84" s="479" t="n">
        <v>0.150684628329461</v>
      </c>
      <c r="F84" s="693" t="n">
        <v>0.163512215440487</v>
      </c>
      <c r="G84" s="485" t="n">
        <v>0.176339802551513</v>
      </c>
      <c r="H84" s="1"/>
      <c r="I84" s="1"/>
      <c r="J84" s="1"/>
      <c r="K84" s="1"/>
      <c r="L84" s="541" t="s">
        <v>506</v>
      </c>
      <c r="M84" s="479" t="n">
        <v>0.0608743922652957</v>
      </c>
      <c r="N84" s="479" t="n">
        <v>0.0803583518709327</v>
      </c>
      <c r="O84" s="479" t="n">
        <v>0.0856505131408026</v>
      </c>
      <c r="P84" s="693" t="n">
        <v>0.0877260710430279</v>
      </c>
      <c r="Q84" s="485" t="n">
        <v>0.085140931312795</v>
      </c>
      <c r="R84" s="1"/>
      <c r="S84" s="1"/>
      <c r="T84" s="1"/>
      <c r="U84" s="1"/>
      <c r="V84" s="1"/>
      <c r="W84" s="1"/>
      <c r="X84" s="1"/>
      <c r="Y84" s="1"/>
      <c r="Z84" s="1"/>
      <c r="AA84" s="1"/>
      <c r="AB84" s="1"/>
      <c r="AC84" s="1"/>
      <c r="AD84" s="692" t="s">
        <v>772</v>
      </c>
      <c r="AE84" s="1"/>
      <c r="AF84" s="1"/>
      <c r="AG84" s="1"/>
      <c r="AH84" s="1"/>
      <c r="AI84" s="1"/>
      <c r="AJ84" s="1"/>
      <c r="AK84" s="1"/>
      <c r="AL84" s="1"/>
      <c r="AM84" s="1"/>
      <c r="AN84" s="1"/>
      <c r="AO84" s="1"/>
      <c r="AP84" s="1"/>
      <c r="AQ84" s="1"/>
      <c r="AR84" s="1"/>
      <c r="AS84" s="1"/>
      <c r="AT84" s="1"/>
      <c r="AU84" s="1"/>
    </row>
    <row r="85" customFormat="false" ht="15.75" hidden="false" customHeight="false" outlineLevel="0" collapsed="false">
      <c r="A85" s="1"/>
      <c r="B85" s="541" t="s">
        <v>592</v>
      </c>
      <c r="C85" s="479" t="n">
        <v>0.127714391487303</v>
      </c>
      <c r="D85" s="479" t="n">
        <v>0.142995180439611</v>
      </c>
      <c r="E85" s="479" t="n">
        <v>0.140635574915765</v>
      </c>
      <c r="F85" s="693" t="n">
        <v>0.143275969391919</v>
      </c>
      <c r="G85" s="485" t="n">
        <v>0.145916363868073</v>
      </c>
      <c r="H85" s="1"/>
      <c r="I85" s="1"/>
      <c r="J85" s="1"/>
      <c r="K85" s="1"/>
      <c r="L85" s="541" t="s">
        <v>501</v>
      </c>
      <c r="M85" s="479" t="n">
        <v>0.201613849567793</v>
      </c>
      <c r="N85" s="479" t="n">
        <v>0.0956774994491258</v>
      </c>
      <c r="O85" s="479" t="n">
        <v>0.0428076119652943</v>
      </c>
      <c r="P85" s="693" t="n">
        <v>0.000618505773118265</v>
      </c>
      <c r="Q85" s="485" t="n">
        <v>0.000612086699231209</v>
      </c>
      <c r="R85" s="1"/>
      <c r="S85" s="1"/>
      <c r="T85" s="1"/>
      <c r="U85" s="1"/>
      <c r="V85" s="1"/>
      <c r="W85" s="1"/>
      <c r="X85" s="1"/>
      <c r="Y85" s="1"/>
      <c r="Z85" s="1"/>
      <c r="AA85" s="1"/>
      <c r="AB85" s="1"/>
      <c r="AC85" s="1"/>
      <c r="AD85" s="401" t="s">
        <v>773</v>
      </c>
      <c r="AE85" s="1"/>
      <c r="AF85" s="1"/>
      <c r="AG85" s="1"/>
      <c r="AH85" s="1"/>
      <c r="AI85" s="1"/>
      <c r="AJ85" s="1"/>
      <c r="AK85" s="1"/>
      <c r="AL85" s="1"/>
      <c r="AM85" s="1"/>
      <c r="AN85" s="1"/>
      <c r="AO85" s="1"/>
      <c r="AP85" s="1"/>
      <c r="AQ85" s="1"/>
      <c r="AR85" s="1"/>
      <c r="AS85" s="1"/>
      <c r="AT85" s="1"/>
      <c r="AU85" s="1"/>
    </row>
    <row r="86" customFormat="false" ht="15.75" hidden="false" customHeight="false" outlineLevel="0" collapsed="false">
      <c r="A86" s="1"/>
      <c r="B86" s="541" t="s">
        <v>504</v>
      </c>
      <c r="C86" s="479" t="n">
        <v>0.0228039180467782</v>
      </c>
      <c r="D86" s="479" t="n">
        <v>0.0602871494517745</v>
      </c>
      <c r="E86" s="479" t="n">
        <v>0.0602871494517745</v>
      </c>
      <c r="F86" s="693" t="n">
        <v>0.0602871494517745</v>
      </c>
      <c r="G86" s="485" t="n">
        <v>0.0602871494517745</v>
      </c>
      <c r="H86" s="1"/>
      <c r="I86" s="1"/>
      <c r="J86" s="1"/>
      <c r="K86" s="1"/>
      <c r="L86" s="541" t="s">
        <v>421</v>
      </c>
      <c r="M86" s="479" t="n">
        <v>0.0325751801127027</v>
      </c>
      <c r="N86" s="479" t="n">
        <v>0.0188795976234191</v>
      </c>
      <c r="O86" s="479" t="n">
        <v>0.0120327199145007</v>
      </c>
      <c r="P86" s="693" t="n">
        <v>0.00394287803894666</v>
      </c>
      <c r="Q86" s="485" t="n">
        <v>1.65950447896707E-005</v>
      </c>
      <c r="R86" s="1"/>
      <c r="S86" s="1"/>
      <c r="T86" s="1"/>
      <c r="U86" s="1"/>
      <c r="V86" s="1"/>
      <c r="W86" s="1"/>
      <c r="X86" s="1"/>
      <c r="Y86" s="1"/>
      <c r="Z86" s="1"/>
      <c r="AA86" s="1"/>
      <c r="AB86" s="1"/>
      <c r="AC86" s="1"/>
      <c r="AD86" s="661"/>
      <c r="AE86" s="465" t="n">
        <v>2010</v>
      </c>
      <c r="AF86" s="465" t="n">
        <v>2020</v>
      </c>
      <c r="AG86" s="465" t="n">
        <v>2025</v>
      </c>
      <c r="AH86" s="465" t="n">
        <v>2030</v>
      </c>
      <c r="AI86" s="466" t="n">
        <v>2035</v>
      </c>
      <c r="AJ86" s="1"/>
      <c r="AK86" s="1"/>
      <c r="AL86" s="1"/>
      <c r="AM86" s="1"/>
      <c r="AN86" s="1"/>
      <c r="AO86" s="1"/>
      <c r="AP86" s="1"/>
      <c r="AQ86" s="1"/>
      <c r="AR86" s="1"/>
      <c r="AS86" s="1"/>
      <c r="AT86" s="1"/>
      <c r="AU86" s="1"/>
    </row>
    <row r="87" customFormat="false" ht="15.75" hidden="false" customHeight="false" outlineLevel="0" collapsed="false">
      <c r="A87" s="1"/>
      <c r="B87" s="541" t="s">
        <v>589</v>
      </c>
      <c r="C87" s="479" t="n">
        <v>0</v>
      </c>
      <c r="D87" s="479" t="n">
        <v>0</v>
      </c>
      <c r="E87" s="479" t="n">
        <v>0</v>
      </c>
      <c r="F87" s="693" t="n">
        <v>0</v>
      </c>
      <c r="G87" s="485" t="n">
        <v>0</v>
      </c>
      <c r="H87" s="1"/>
      <c r="I87" s="1"/>
      <c r="J87" s="1"/>
      <c r="K87" s="1"/>
      <c r="L87" s="0"/>
      <c r="M87" s="0"/>
      <c r="N87" s="0"/>
      <c r="O87" s="0"/>
      <c r="P87" s="0"/>
      <c r="Q87" s="0"/>
      <c r="R87" s="1"/>
      <c r="S87" s="1"/>
      <c r="T87" s="1"/>
      <c r="U87" s="1"/>
      <c r="V87" s="1"/>
      <c r="W87" s="1"/>
      <c r="X87" s="1"/>
      <c r="Y87" s="1"/>
      <c r="Z87" s="1"/>
      <c r="AA87" s="1"/>
      <c r="AB87" s="1"/>
      <c r="AC87" s="1"/>
      <c r="AD87" s="541" t="s">
        <v>775</v>
      </c>
      <c r="AE87" s="479" t="n">
        <v>0.239593332932806</v>
      </c>
      <c r="AF87" s="479" t="n">
        <v>0.246601238232236</v>
      </c>
      <c r="AG87" s="479" t="n">
        <v>0.276000989707799</v>
      </c>
      <c r="AH87" s="693" t="n">
        <v>0.324233248696627</v>
      </c>
      <c r="AI87" s="485" t="n">
        <v>0.362872748114717</v>
      </c>
      <c r="AJ87" s="1"/>
      <c r="AK87" s="1"/>
      <c r="AL87" s="1"/>
      <c r="AM87" s="1"/>
      <c r="AN87" s="1"/>
      <c r="AO87" s="1"/>
      <c r="AP87" s="1"/>
      <c r="AQ87" s="1"/>
      <c r="AR87" s="1"/>
      <c r="AS87" s="1"/>
      <c r="AT87" s="1"/>
      <c r="AU87" s="1"/>
    </row>
    <row r="88" customFormat="false" ht="15" hidden="false" customHeight="true" outlineLevel="0" collapsed="false">
      <c r="A88" s="1"/>
      <c r="B88" s="541" t="s">
        <v>594</v>
      </c>
      <c r="C88" s="479" t="n">
        <v>0</v>
      </c>
      <c r="D88" s="479" t="n">
        <v>0.0011</v>
      </c>
      <c r="E88" s="479" t="n">
        <v>0.0021</v>
      </c>
      <c r="F88" s="693" t="n">
        <v>0.0026</v>
      </c>
      <c r="G88" s="485" t="n">
        <v>0.0031</v>
      </c>
      <c r="H88" s="1"/>
      <c r="I88" s="1"/>
      <c r="J88" s="1"/>
      <c r="K88" s="1"/>
      <c r="L88" s="694"/>
      <c r="M88" s="694"/>
      <c r="N88" s="694"/>
      <c r="O88" s="694"/>
      <c r="P88" s="694"/>
      <c r="Q88" s="694"/>
      <c r="R88" s="1"/>
      <c r="S88" s="1"/>
      <c r="T88" s="1"/>
      <c r="U88" s="1"/>
      <c r="V88" s="1"/>
      <c r="W88" s="1"/>
      <c r="X88" s="1"/>
      <c r="Y88" s="1"/>
      <c r="Z88" s="1"/>
      <c r="AA88" s="1"/>
      <c r="AB88" s="1"/>
      <c r="AC88" s="1"/>
      <c r="AD88" s="541" t="s">
        <v>135</v>
      </c>
      <c r="AE88" s="479" t="n">
        <v>0.465343245121402</v>
      </c>
      <c r="AF88" s="479" t="n">
        <v>0.558483312824287</v>
      </c>
      <c r="AG88" s="479" t="n">
        <v>0.583508165271604</v>
      </c>
      <c r="AH88" s="693" t="n">
        <v>0.575242740367082</v>
      </c>
      <c r="AI88" s="485" t="n">
        <v>0.551357638828467</v>
      </c>
      <c r="AJ88" s="1"/>
      <c r="AK88" s="1"/>
      <c r="AL88" s="1"/>
      <c r="AM88" s="1"/>
      <c r="AN88" s="1"/>
      <c r="AO88" s="1"/>
      <c r="AP88" s="1"/>
      <c r="AQ88" s="1"/>
      <c r="AR88" s="1"/>
      <c r="AS88" s="1"/>
      <c r="AT88" s="1"/>
      <c r="AU88" s="1"/>
    </row>
    <row r="89" customFormat="false" ht="15.75" hidden="false" customHeight="false" outlineLevel="0" collapsed="false">
      <c r="A89" s="1"/>
      <c r="B89" s="541" t="s">
        <v>501</v>
      </c>
      <c r="C89" s="479" t="n">
        <v>0.20502387335692</v>
      </c>
      <c r="D89" s="479" t="n">
        <v>0.125</v>
      </c>
      <c r="E89" s="479" t="n">
        <v>0.11</v>
      </c>
      <c r="F89" s="693" t="n">
        <v>0.1</v>
      </c>
      <c r="G89" s="485" t="n">
        <v>0.09</v>
      </c>
      <c r="H89" s="1"/>
      <c r="I89" s="1"/>
      <c r="J89" s="1"/>
      <c r="K89" s="1"/>
      <c r="L89" s="477" t="s">
        <v>776</v>
      </c>
      <c r="M89" s="695"/>
      <c r="N89" s="695"/>
      <c r="O89" s="695"/>
      <c r="P89" s="695"/>
      <c r="Q89" s="695"/>
      <c r="R89" s="1"/>
      <c r="S89" s="1"/>
      <c r="T89" s="1"/>
      <c r="U89" s="1"/>
      <c r="V89" s="1"/>
      <c r="W89" s="1"/>
      <c r="X89" s="1"/>
      <c r="Y89" s="1"/>
      <c r="Z89" s="1"/>
      <c r="AA89" s="1"/>
      <c r="AB89" s="1"/>
      <c r="AC89" s="1"/>
      <c r="AD89" s="541" t="s">
        <v>506</v>
      </c>
      <c r="AE89" s="479" t="n">
        <v>0.0608743922652957</v>
      </c>
      <c r="AF89" s="479" t="n">
        <v>0.0803583518709327</v>
      </c>
      <c r="AG89" s="479" t="n">
        <v>0.0856505131408026</v>
      </c>
      <c r="AH89" s="693" t="n">
        <v>0.0877260710430279</v>
      </c>
      <c r="AI89" s="485" t="n">
        <v>0.085140931312795</v>
      </c>
      <c r="AJ89" s="1"/>
      <c r="AK89" s="1"/>
      <c r="AL89" s="1"/>
      <c r="AM89" s="1"/>
      <c r="AN89" s="1"/>
      <c r="AO89" s="1"/>
      <c r="AP89" s="1"/>
      <c r="AQ89" s="1"/>
      <c r="AR89" s="1"/>
      <c r="AS89" s="1"/>
      <c r="AT89" s="1"/>
      <c r="AU89" s="1"/>
    </row>
    <row r="90" customFormat="false" ht="15.75" hidden="false" customHeight="true" outlineLevel="0" collapsed="false">
      <c r="A90" s="1"/>
      <c r="B90" s="541" t="s">
        <v>132</v>
      </c>
      <c r="C90" s="479" t="n">
        <v>0.00977310773433351</v>
      </c>
      <c r="D90" s="479" t="n">
        <v>0.00244327693358338</v>
      </c>
      <c r="E90" s="479" t="n">
        <v>0.00122163846679169</v>
      </c>
      <c r="F90" s="693" t="n">
        <v>0.000916228850093766</v>
      </c>
      <c r="G90" s="485" t="n">
        <v>0.000610819233395844</v>
      </c>
      <c r="H90" s="1"/>
      <c r="I90" s="1"/>
      <c r="J90" s="1"/>
      <c r="K90" s="1"/>
      <c r="L90" s="696" t="s">
        <v>777</v>
      </c>
      <c r="M90" s="696"/>
      <c r="N90" s="696"/>
      <c r="O90" s="696"/>
      <c r="P90" s="696"/>
      <c r="Q90" s="696"/>
      <c r="R90" s="1"/>
      <c r="S90" s="1"/>
      <c r="T90" s="1"/>
      <c r="U90" s="1"/>
      <c r="V90" s="1"/>
      <c r="W90" s="1"/>
      <c r="X90" s="1"/>
      <c r="Y90" s="1"/>
      <c r="Z90" s="1"/>
      <c r="AA90" s="1"/>
      <c r="AB90" s="1"/>
      <c r="AC90" s="1"/>
      <c r="AD90" s="541" t="s">
        <v>501</v>
      </c>
      <c r="AE90" s="479" t="n">
        <v>0.201613849567793</v>
      </c>
      <c r="AF90" s="479" t="n">
        <v>0.0956774994491258</v>
      </c>
      <c r="AG90" s="479" t="n">
        <v>0.0428076119652943</v>
      </c>
      <c r="AH90" s="693" t="n">
        <v>0.000618505773118265</v>
      </c>
      <c r="AI90" s="485" t="n">
        <v>0.000612086699231209</v>
      </c>
      <c r="AJ90" s="1"/>
      <c r="AK90" s="1"/>
      <c r="AL90" s="1"/>
      <c r="AM90" s="1"/>
      <c r="AN90" s="1"/>
      <c r="AO90" s="1"/>
      <c r="AP90" s="1"/>
      <c r="AQ90" s="1"/>
      <c r="AR90" s="1"/>
      <c r="AS90" s="1"/>
      <c r="AT90" s="1"/>
      <c r="AU90" s="1"/>
    </row>
    <row r="91" customFormat="false" ht="15.75" hidden="false" customHeight="false" outlineLevel="0" collapsed="false">
      <c r="A91" s="1"/>
      <c r="B91" s="541" t="s">
        <v>593</v>
      </c>
      <c r="C91" s="479" t="n">
        <v>0</v>
      </c>
      <c r="D91" s="479" t="n">
        <v>0</v>
      </c>
      <c r="E91" s="479" t="n">
        <v>0</v>
      </c>
      <c r="F91" s="693" t="n">
        <v>0</v>
      </c>
      <c r="G91" s="485" t="n">
        <v>0</v>
      </c>
      <c r="H91" s="1"/>
      <c r="I91" s="1"/>
      <c r="J91" s="1"/>
      <c r="K91" s="1"/>
      <c r="L91" s="696"/>
      <c r="M91" s="696"/>
      <c r="N91" s="696"/>
      <c r="O91" s="696"/>
      <c r="P91" s="696"/>
      <c r="Q91" s="696"/>
      <c r="R91" s="0"/>
      <c r="S91" s="1"/>
      <c r="T91" s="1"/>
      <c r="U91" s="1"/>
      <c r="V91" s="1"/>
      <c r="W91" s="1"/>
      <c r="X91" s="1"/>
      <c r="Y91" s="1"/>
      <c r="Z91" s="1"/>
      <c r="AA91" s="1"/>
      <c r="AB91" s="1"/>
      <c r="AC91" s="1"/>
      <c r="AD91" s="541" t="s">
        <v>421</v>
      </c>
      <c r="AE91" s="479" t="n">
        <v>0.0325751801127027</v>
      </c>
      <c r="AF91" s="479" t="n">
        <v>0.0188795976234191</v>
      </c>
      <c r="AG91" s="479" t="n">
        <v>0.0120327199145007</v>
      </c>
      <c r="AH91" s="693" t="n">
        <v>0.00394287803894666</v>
      </c>
      <c r="AI91" s="485" t="n">
        <v>1.65950447896707E-005</v>
      </c>
      <c r="AJ91" s="1"/>
      <c r="AK91" s="1"/>
      <c r="AL91" s="1"/>
      <c r="AM91" s="1"/>
      <c r="AN91" s="1"/>
      <c r="AO91" s="1"/>
      <c r="AP91" s="1"/>
      <c r="AQ91" s="1"/>
      <c r="AR91" s="1"/>
      <c r="AS91" s="1"/>
      <c r="AT91" s="1"/>
      <c r="AU91" s="1"/>
    </row>
    <row r="92" customFormat="false" ht="15.75" hidden="false" customHeight="false" outlineLevel="0" collapsed="false">
      <c r="A92" s="1"/>
      <c r="B92" s="401"/>
      <c r="C92" s="513"/>
      <c r="D92" s="513"/>
      <c r="E92" s="513"/>
      <c r="F92" s="512"/>
      <c r="G92" s="513"/>
      <c r="H92" s="1"/>
      <c r="I92" s="1"/>
      <c r="J92" s="1"/>
      <c r="K92" s="1"/>
      <c r="L92" s="661"/>
      <c r="M92" s="465" t="n">
        <v>2010</v>
      </c>
      <c r="N92" s="465" t="n">
        <v>2020</v>
      </c>
      <c r="O92" s="465" t="n">
        <v>2025</v>
      </c>
      <c r="P92" s="465" t="n">
        <v>2030</v>
      </c>
      <c r="Q92" s="466" t="n">
        <v>2035</v>
      </c>
      <c r="R92" s="0"/>
      <c r="S92" s="1"/>
      <c r="T92" s="1"/>
      <c r="U92" s="1"/>
      <c r="V92" s="1"/>
      <c r="W92" s="1"/>
      <c r="X92" s="1"/>
      <c r="Y92" s="1"/>
      <c r="Z92" s="1"/>
      <c r="AA92" s="1"/>
      <c r="AB92" s="1"/>
      <c r="AC92" s="1"/>
      <c r="AD92" s="0"/>
      <c r="AE92" s="0"/>
      <c r="AF92" s="0"/>
      <c r="AG92" s="0"/>
      <c r="AH92" s="0"/>
      <c r="AI92" s="0"/>
      <c r="AJ92" s="1"/>
      <c r="AK92" s="1"/>
      <c r="AL92" s="1"/>
      <c r="AM92" s="1"/>
      <c r="AN92" s="1"/>
      <c r="AO92" s="1"/>
      <c r="AP92" s="1"/>
      <c r="AQ92" s="1"/>
      <c r="AR92" s="1"/>
      <c r="AS92" s="1"/>
      <c r="AT92" s="1"/>
      <c r="AU92" s="1"/>
    </row>
    <row r="93" customFormat="false" ht="15.75" hidden="false" customHeight="false" outlineLevel="0" collapsed="false">
      <c r="A93" s="1"/>
      <c r="B93" s="401"/>
      <c r="C93" s="513"/>
      <c r="D93" s="513"/>
      <c r="E93" s="513"/>
      <c r="F93" s="512"/>
      <c r="G93" s="513"/>
      <c r="H93" s="1"/>
      <c r="I93" s="1"/>
      <c r="J93" s="1"/>
      <c r="K93" s="1"/>
      <c r="L93" s="541" t="s">
        <v>775</v>
      </c>
      <c r="M93" s="479" t="n">
        <v>0.212740167962974</v>
      </c>
      <c r="N93" s="479" t="n">
        <v>0.224619430821802</v>
      </c>
      <c r="O93" s="479" t="n">
        <v>0.240357072982921</v>
      </c>
      <c r="P93" s="693" t="n">
        <v>0.264254907374454</v>
      </c>
      <c r="Q93" s="485" t="n">
        <v>0.284014050852966</v>
      </c>
      <c r="R93" s="0"/>
      <c r="S93" s="1"/>
      <c r="T93" s="1"/>
      <c r="U93" s="1"/>
      <c r="V93" s="1"/>
      <c r="W93" s="1"/>
      <c r="X93" s="1"/>
      <c r="Y93" s="1"/>
      <c r="Z93" s="1"/>
      <c r="AA93" s="1"/>
      <c r="AB93" s="1"/>
      <c r="AC93" s="1"/>
      <c r="AD93" s="694"/>
      <c r="AE93" s="694"/>
      <c r="AF93" s="694"/>
      <c r="AG93" s="694"/>
      <c r="AH93" s="694"/>
      <c r="AI93" s="694"/>
      <c r="AJ93" s="1"/>
      <c r="AK93" s="1"/>
      <c r="AL93" s="1"/>
      <c r="AM93" s="1"/>
      <c r="AN93" s="1"/>
      <c r="AO93" s="1"/>
      <c r="AP93" s="1"/>
      <c r="AQ93" s="1"/>
      <c r="AR93" s="1"/>
      <c r="AS93" s="1"/>
      <c r="AT93" s="1"/>
      <c r="AU93" s="1"/>
    </row>
    <row r="94" customFormat="false" ht="15.75" hidden="false" customHeight="false" outlineLevel="0" collapsed="false">
      <c r="A94" s="1"/>
      <c r="B94" s="401"/>
      <c r="C94" s="513"/>
      <c r="D94" s="513"/>
      <c r="E94" s="513"/>
      <c r="F94" s="512"/>
      <c r="G94" s="513"/>
      <c r="H94" s="1"/>
      <c r="I94" s="1"/>
      <c r="J94" s="1"/>
      <c r="K94" s="1"/>
      <c r="L94" s="541" t="s">
        <v>135</v>
      </c>
      <c r="M94" s="479" t="n">
        <v>0.469492471658704</v>
      </c>
      <c r="N94" s="479" t="n">
        <v>0.48202041846766</v>
      </c>
      <c r="O94" s="479" t="n">
        <v>0.48920150160185</v>
      </c>
      <c r="P94" s="693" t="n">
        <v>0.484456530177875</v>
      </c>
      <c r="Q94" s="485" t="n">
        <v>0.460689349561527</v>
      </c>
      <c r="R94" s="0"/>
      <c r="S94" s="1"/>
      <c r="T94" s="1"/>
      <c r="U94" s="1"/>
      <c r="V94" s="1"/>
      <c r="W94" s="1"/>
      <c r="X94" s="1"/>
      <c r="Y94" s="1"/>
      <c r="Z94" s="1"/>
      <c r="AA94" s="1"/>
      <c r="AB94" s="1"/>
      <c r="AC94" s="1"/>
      <c r="AD94" s="477" t="s">
        <v>776</v>
      </c>
      <c r="AE94" s="695"/>
      <c r="AF94" s="695"/>
      <c r="AG94" s="695"/>
      <c r="AH94" s="695"/>
      <c r="AI94" s="695"/>
      <c r="AJ94" s="1"/>
      <c r="AK94" s="1"/>
      <c r="AL94" s="1"/>
      <c r="AM94" s="1"/>
      <c r="AN94" s="1"/>
      <c r="AO94" s="1"/>
      <c r="AP94" s="1"/>
      <c r="AQ94" s="1"/>
      <c r="AR94" s="1"/>
      <c r="AS94" s="1"/>
      <c r="AT94" s="1"/>
      <c r="AU94" s="1"/>
    </row>
    <row r="95" customFormat="false" ht="15.75" hidden="false" customHeight="true" outlineLevel="0" collapsed="false">
      <c r="A95" s="1"/>
      <c r="B95" s="401"/>
      <c r="C95" s="513"/>
      <c r="D95" s="513"/>
      <c r="E95" s="513"/>
      <c r="F95" s="512"/>
      <c r="G95" s="513"/>
      <c r="H95" s="1"/>
      <c r="I95" s="1"/>
      <c r="J95" s="1"/>
      <c r="K95" s="1"/>
      <c r="L95" s="541" t="s">
        <v>778</v>
      </c>
      <c r="M95" s="479" t="n">
        <v>0.0631053053226522</v>
      </c>
      <c r="N95" s="479" t="n">
        <v>0.0875301998840092</v>
      </c>
      <c r="O95" s="479" t="n">
        <v>0.0951327949474625</v>
      </c>
      <c r="P95" s="693" t="n">
        <v>0.101337349222868</v>
      </c>
      <c r="Q95" s="485" t="n">
        <v>0.101607312466947</v>
      </c>
      <c r="R95" s="0"/>
      <c r="S95" s="1"/>
      <c r="T95" s="1"/>
      <c r="U95" s="1"/>
      <c r="V95" s="1"/>
      <c r="W95" s="1"/>
      <c r="X95" s="1"/>
      <c r="Y95" s="1"/>
      <c r="Z95" s="1"/>
      <c r="AA95" s="1"/>
      <c r="AB95" s="1"/>
      <c r="AC95" s="1"/>
      <c r="AD95" s="696" t="s">
        <v>777</v>
      </c>
      <c r="AE95" s="696"/>
      <c r="AF95" s="696"/>
      <c r="AG95" s="696"/>
      <c r="AH95" s="696"/>
      <c r="AI95" s="696"/>
      <c r="AJ95" s="1"/>
      <c r="AK95" s="1"/>
      <c r="AL95" s="1"/>
      <c r="AM95" s="1"/>
      <c r="AN95" s="1"/>
      <c r="AO95" s="1"/>
      <c r="AP95" s="1"/>
      <c r="AQ95" s="1"/>
      <c r="AR95" s="1"/>
      <c r="AS95" s="1"/>
      <c r="AT95" s="1"/>
      <c r="AU95" s="1"/>
    </row>
    <row r="96" customFormat="false" ht="15.75" hidden="false" customHeight="false" outlineLevel="0" collapsed="false">
      <c r="A96" s="1"/>
      <c r="B96" s="401"/>
      <c r="C96" s="513"/>
      <c r="D96" s="513"/>
      <c r="E96" s="513"/>
      <c r="F96" s="512"/>
      <c r="G96" s="513"/>
      <c r="H96" s="1"/>
      <c r="I96" s="1"/>
      <c r="J96" s="1"/>
      <c r="K96" s="1"/>
      <c r="L96" s="541" t="s">
        <v>739</v>
      </c>
      <c r="M96" s="479" t="n">
        <v>0.0242379989454761</v>
      </c>
      <c r="N96" s="479" t="n">
        <v>0.0671467215583441</v>
      </c>
      <c r="O96" s="479" t="n">
        <v>0.0849911232649926</v>
      </c>
      <c r="P96" s="693" t="n">
        <v>0.0918793166127979</v>
      </c>
      <c r="Q96" s="485" t="n">
        <v>0.0960299073735982</v>
      </c>
      <c r="R96" s="0"/>
      <c r="S96" s="1"/>
      <c r="T96" s="1"/>
      <c r="U96" s="1"/>
      <c r="V96" s="1"/>
      <c r="W96" s="1"/>
      <c r="X96" s="1"/>
      <c r="Y96" s="1"/>
      <c r="Z96" s="1"/>
      <c r="AA96" s="1"/>
      <c r="AB96" s="1"/>
      <c r="AC96" s="1"/>
      <c r="AD96" s="696"/>
      <c r="AE96" s="696"/>
      <c r="AF96" s="696"/>
      <c r="AG96" s="696"/>
      <c r="AH96" s="696"/>
      <c r="AI96" s="696"/>
      <c r="AJ96" s="0"/>
      <c r="AK96" s="1"/>
      <c r="AL96" s="1"/>
      <c r="AM96" s="1"/>
      <c r="AN96" s="1"/>
      <c r="AO96" s="1"/>
      <c r="AP96" s="1"/>
      <c r="AQ96" s="1"/>
      <c r="AR96" s="1"/>
      <c r="AS96" s="1"/>
      <c r="AT96" s="1"/>
      <c r="AU96" s="1"/>
    </row>
    <row r="97" customFormat="false" ht="15.75" hidden="false" customHeight="false" outlineLevel="0" collapsed="false">
      <c r="A97" s="0"/>
      <c r="B97" s="0"/>
      <c r="C97" s="0"/>
      <c r="D97" s="0"/>
      <c r="E97" s="0"/>
      <c r="F97" s="0"/>
      <c r="G97" s="0"/>
      <c r="H97" s="0"/>
      <c r="I97" s="0"/>
      <c r="J97" s="0"/>
      <c r="K97" s="0"/>
      <c r="L97" s="541" t="s">
        <v>421</v>
      </c>
      <c r="M97" s="479" t="n">
        <v>0.230424056110193</v>
      </c>
      <c r="N97" s="479" t="n">
        <v>0.138683229268185</v>
      </c>
      <c r="O97" s="479" t="n">
        <v>0.0903175072027734</v>
      </c>
      <c r="P97" s="693" t="n">
        <v>0.0580718966120045</v>
      </c>
      <c r="Q97" s="485" t="n">
        <v>0.057659379744963</v>
      </c>
      <c r="R97" s="0"/>
      <c r="S97" s="1"/>
      <c r="T97" s="1"/>
      <c r="U97" s="1"/>
      <c r="V97" s="1"/>
      <c r="W97" s="1"/>
      <c r="X97" s="1"/>
      <c r="Y97" s="1"/>
      <c r="Z97" s="1"/>
      <c r="AA97" s="0"/>
      <c r="AB97" s="0"/>
      <c r="AC97" s="1"/>
      <c r="AD97" s="661"/>
      <c r="AE97" s="465" t="n">
        <v>2010</v>
      </c>
      <c r="AF97" s="465" t="n">
        <v>2020</v>
      </c>
      <c r="AG97" s="465" t="n">
        <v>2025</v>
      </c>
      <c r="AH97" s="465" t="n">
        <v>2030</v>
      </c>
      <c r="AI97" s="466" t="n">
        <v>2035</v>
      </c>
      <c r="AJ97" s="0"/>
      <c r="AK97" s="1"/>
      <c r="AL97" s="1"/>
      <c r="AM97" s="1"/>
      <c r="AN97" s="1"/>
      <c r="AO97" s="1"/>
      <c r="AP97" s="1"/>
      <c r="AQ97" s="1"/>
      <c r="AR97" s="1"/>
      <c r="AS97" s="1"/>
      <c r="AT97" s="1"/>
      <c r="AU97" s="0"/>
    </row>
    <row r="98" customFormat="false" ht="15.75" hidden="false" customHeight="false" outlineLevel="0" collapsed="false">
      <c r="A98" s="0"/>
      <c r="B98" s="0"/>
      <c r="C98" s="0"/>
      <c r="D98" s="0"/>
      <c r="E98" s="0"/>
      <c r="F98" s="0"/>
      <c r="G98" s="0"/>
      <c r="H98" s="0"/>
      <c r="I98" s="0"/>
      <c r="J98" s="0"/>
      <c r="K98" s="0"/>
      <c r="L98" s="0"/>
      <c r="M98" s="0"/>
      <c r="N98" s="0"/>
      <c r="O98" s="0"/>
      <c r="P98" s="0"/>
      <c r="Q98" s="0"/>
      <c r="R98" s="0"/>
      <c r="S98" s="1"/>
      <c r="T98" s="1"/>
      <c r="U98" s="1"/>
      <c r="V98" s="1"/>
      <c r="W98" s="1"/>
      <c r="X98" s="1"/>
      <c r="Y98" s="1"/>
      <c r="Z98" s="1"/>
      <c r="AA98" s="0"/>
      <c r="AB98" s="0"/>
      <c r="AC98" s="1"/>
      <c r="AD98" s="541" t="s">
        <v>775</v>
      </c>
      <c r="AE98" s="479" t="n">
        <v>0.212740167962974</v>
      </c>
      <c r="AF98" s="479" t="n">
        <v>0.224619430821802</v>
      </c>
      <c r="AG98" s="479" t="n">
        <v>0.240357072982921</v>
      </c>
      <c r="AH98" s="693" t="n">
        <v>0.264254907374454</v>
      </c>
      <c r="AI98" s="485" t="n">
        <v>0.284014050852966</v>
      </c>
      <c r="AJ98" s="0"/>
      <c r="AK98" s="1"/>
      <c r="AL98" s="1"/>
      <c r="AM98" s="1"/>
      <c r="AN98" s="1"/>
      <c r="AO98" s="1"/>
      <c r="AP98" s="1"/>
      <c r="AQ98" s="1"/>
      <c r="AR98" s="1"/>
      <c r="AS98" s="1"/>
      <c r="AT98" s="1"/>
      <c r="AU98" s="0"/>
    </row>
    <row r="99" customFormat="false" ht="21.75" hidden="false" customHeight="false" outlineLevel="0" collapsed="false">
      <c r="A99" s="463" t="s">
        <v>779</v>
      </c>
      <c r="B99" s="463"/>
      <c r="C99" s="463"/>
      <c r="D99" s="463"/>
      <c r="E99" s="463"/>
      <c r="F99" s="463"/>
      <c r="G99" s="463"/>
      <c r="H99" s="1"/>
      <c r="I99" s="1"/>
      <c r="J99" s="1"/>
      <c r="K99" s="463" t="s">
        <v>779</v>
      </c>
      <c r="L99" s="463"/>
      <c r="M99" s="463"/>
      <c r="N99" s="463"/>
      <c r="O99" s="463"/>
      <c r="P99" s="463"/>
      <c r="Q99" s="463"/>
      <c r="R99" s="1"/>
      <c r="S99" s="1"/>
      <c r="T99" s="1"/>
      <c r="U99" s="1"/>
      <c r="V99" s="1"/>
      <c r="W99" s="1"/>
      <c r="X99" s="1"/>
      <c r="Y99" s="1"/>
      <c r="Z99" s="1"/>
      <c r="AA99" s="1"/>
      <c r="AB99" s="1"/>
      <c r="AC99" s="1"/>
      <c r="AD99" s="541" t="s">
        <v>135</v>
      </c>
      <c r="AE99" s="479" t="n">
        <v>0.469492471658704</v>
      </c>
      <c r="AF99" s="479" t="n">
        <v>0.48202041846766</v>
      </c>
      <c r="AG99" s="479" t="n">
        <v>0.48920150160185</v>
      </c>
      <c r="AH99" s="693" t="n">
        <v>0.484456530177875</v>
      </c>
      <c r="AI99" s="485" t="n">
        <v>0.460689349561527</v>
      </c>
      <c r="AJ99" s="0"/>
      <c r="AK99" s="1"/>
      <c r="AL99" s="1"/>
      <c r="AM99" s="1"/>
      <c r="AN99" s="1"/>
      <c r="AO99" s="1"/>
      <c r="AP99" s="1"/>
      <c r="AQ99" s="1"/>
      <c r="AR99" s="1"/>
      <c r="AS99" s="1"/>
      <c r="AT99" s="1"/>
      <c r="AU99" s="1"/>
    </row>
    <row r="100" customFormat="false" ht="15.75"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541" t="s">
        <v>778</v>
      </c>
      <c r="AE100" s="479" t="n">
        <v>0.0631053053226522</v>
      </c>
      <c r="AF100" s="479" t="n">
        <v>0.0875301998840092</v>
      </c>
      <c r="AG100" s="479" t="n">
        <v>0.0951327949474625</v>
      </c>
      <c r="AH100" s="693" t="n">
        <v>0.101337349222868</v>
      </c>
      <c r="AI100" s="485" t="n">
        <v>0.101607312466947</v>
      </c>
      <c r="AJ100" s="0"/>
      <c r="AK100" s="1"/>
      <c r="AL100" s="1"/>
      <c r="AM100" s="1"/>
      <c r="AN100" s="1"/>
      <c r="AO100" s="1"/>
      <c r="AP100" s="1"/>
      <c r="AQ100" s="1"/>
      <c r="AR100" s="1"/>
      <c r="AS100" s="1"/>
      <c r="AT100" s="1"/>
      <c r="AU100" s="1"/>
    </row>
    <row r="101" customFormat="false" ht="15.75" hidden="false" customHeight="false" outlineLevel="0" collapsed="false">
      <c r="A101" s="1"/>
      <c r="B101" s="661" t="s">
        <v>747</v>
      </c>
      <c r="C101" s="465" t="n">
        <v>2010</v>
      </c>
      <c r="D101" s="465" t="n">
        <v>2020</v>
      </c>
      <c r="E101" s="465" t="n">
        <v>2025</v>
      </c>
      <c r="F101" s="465" t="n">
        <v>2030</v>
      </c>
      <c r="G101" s="466" t="n">
        <v>2035</v>
      </c>
      <c r="H101" s="1"/>
      <c r="I101" s="1"/>
      <c r="J101" s="1"/>
      <c r="K101" s="1"/>
      <c r="L101" s="661" t="s">
        <v>747</v>
      </c>
      <c r="M101" s="465" t="n">
        <v>2010</v>
      </c>
      <c r="N101" s="465" t="n">
        <v>2020</v>
      </c>
      <c r="O101" s="465" t="n">
        <v>2025</v>
      </c>
      <c r="P101" s="465" t="n">
        <v>2030</v>
      </c>
      <c r="Q101" s="466" t="n">
        <v>2035</v>
      </c>
      <c r="R101" s="1"/>
      <c r="S101" s="1"/>
      <c r="T101" s="1"/>
      <c r="U101" s="1"/>
      <c r="V101" s="1"/>
      <c r="W101" s="1"/>
      <c r="X101" s="1"/>
      <c r="Y101" s="1"/>
      <c r="Z101" s="1"/>
      <c r="AA101" s="1"/>
      <c r="AB101" s="1"/>
      <c r="AC101" s="1"/>
      <c r="AD101" s="541" t="s">
        <v>739</v>
      </c>
      <c r="AE101" s="479" t="n">
        <v>0.0242379989454761</v>
      </c>
      <c r="AF101" s="479" t="n">
        <v>0.0671467215583441</v>
      </c>
      <c r="AG101" s="479" t="n">
        <v>0.0849911232649926</v>
      </c>
      <c r="AH101" s="693" t="n">
        <v>0.0918793166127979</v>
      </c>
      <c r="AI101" s="485" t="n">
        <v>0.0960299073735982</v>
      </c>
      <c r="AJ101" s="0"/>
      <c r="AK101" s="1"/>
      <c r="AL101" s="1"/>
      <c r="AM101" s="1"/>
      <c r="AN101" s="1"/>
      <c r="AO101" s="1"/>
      <c r="AP101" s="1"/>
      <c r="AQ101" s="1"/>
      <c r="AR101" s="1"/>
      <c r="AS101" s="1"/>
      <c r="AT101" s="1"/>
      <c r="AU101" s="1"/>
    </row>
    <row r="102" customFormat="false" ht="15.75" hidden="false" customHeight="false" outlineLevel="0" collapsed="false">
      <c r="A102" s="1"/>
      <c r="B102" s="323" t="s">
        <v>748</v>
      </c>
      <c r="C102" s="325" t="n">
        <v>0.432</v>
      </c>
      <c r="D102" s="325" t="n">
        <v>0.499</v>
      </c>
      <c r="E102" s="325" t="n">
        <v>0.566</v>
      </c>
      <c r="F102" s="325" t="n">
        <v>0.62</v>
      </c>
      <c r="G102" s="326" t="n">
        <v>0.64</v>
      </c>
      <c r="H102" s="1"/>
      <c r="I102" s="1"/>
      <c r="J102" s="1"/>
      <c r="K102" s="1"/>
      <c r="L102" s="323" t="s">
        <v>748</v>
      </c>
      <c r="M102" s="325" t="n">
        <v>0.432</v>
      </c>
      <c r="N102" s="325" t="n">
        <v>0.499</v>
      </c>
      <c r="O102" s="325" t="n">
        <v>0.566</v>
      </c>
      <c r="P102" s="325" t="n">
        <v>0.62</v>
      </c>
      <c r="Q102" s="326" t="n">
        <v>0.64</v>
      </c>
      <c r="R102" s="1"/>
      <c r="S102" s="1"/>
      <c r="T102" s="1"/>
      <c r="U102" s="1"/>
      <c r="V102" s="1"/>
      <c r="W102" s="1"/>
      <c r="X102" s="1"/>
      <c r="Y102" s="1"/>
      <c r="Z102" s="1"/>
      <c r="AA102" s="1"/>
      <c r="AB102" s="1"/>
      <c r="AC102" s="0"/>
      <c r="AD102" s="541" t="s">
        <v>421</v>
      </c>
      <c r="AE102" s="479" t="n">
        <v>0.230424056110193</v>
      </c>
      <c r="AF102" s="479" t="n">
        <v>0.138683229268185</v>
      </c>
      <c r="AG102" s="479" t="n">
        <v>0.0903175072027734</v>
      </c>
      <c r="AH102" s="693" t="n">
        <v>0.0580718966120045</v>
      </c>
      <c r="AI102" s="485" t="n">
        <v>0.057659379744963</v>
      </c>
      <c r="AJ102" s="0"/>
      <c r="AK102" s="1"/>
      <c r="AL102" s="1"/>
      <c r="AM102" s="1"/>
      <c r="AN102" s="1"/>
      <c r="AO102" s="1"/>
      <c r="AP102" s="1"/>
      <c r="AQ102" s="1"/>
      <c r="AR102" s="1"/>
      <c r="AS102" s="1"/>
      <c r="AT102" s="1"/>
      <c r="AU102" s="1"/>
    </row>
    <row r="103" customFormat="false" ht="15.75" hidden="false" customHeight="false" outlineLevel="0" collapsed="false">
      <c r="A103" s="1"/>
      <c r="B103" s="323" t="s">
        <v>749</v>
      </c>
      <c r="C103" s="325" t="n">
        <v>0.315</v>
      </c>
      <c r="D103" s="325" t="n">
        <v>0.37125</v>
      </c>
      <c r="E103" s="325" t="n">
        <v>0.4275</v>
      </c>
      <c r="F103" s="325" t="n">
        <v>0.46</v>
      </c>
      <c r="G103" s="326" t="n">
        <v>0.47</v>
      </c>
      <c r="H103" s="1"/>
      <c r="I103" s="1"/>
      <c r="J103" s="1"/>
      <c r="K103" s="1"/>
      <c r="L103" s="323" t="s">
        <v>749</v>
      </c>
      <c r="M103" s="325" t="n">
        <v>0.315</v>
      </c>
      <c r="N103" s="325" t="n">
        <v>0.37125</v>
      </c>
      <c r="O103" s="325" t="n">
        <v>0.4275</v>
      </c>
      <c r="P103" s="325" t="n">
        <v>0.46</v>
      </c>
      <c r="Q103" s="326" t="n">
        <v>0.47</v>
      </c>
      <c r="R103" s="1"/>
      <c r="S103" s="1"/>
      <c r="T103" s="1"/>
      <c r="U103" s="1"/>
      <c r="V103" s="1"/>
      <c r="W103" s="1"/>
      <c r="X103" s="1"/>
      <c r="Y103" s="1"/>
      <c r="Z103" s="1"/>
      <c r="AA103" s="1"/>
      <c r="AB103" s="1"/>
      <c r="AC103" s="0"/>
      <c r="AD103" s="0"/>
      <c r="AE103" s="0"/>
      <c r="AF103" s="0"/>
      <c r="AG103" s="0"/>
      <c r="AH103" s="0"/>
      <c r="AI103" s="0"/>
      <c r="AJ103" s="0"/>
      <c r="AK103" s="1"/>
      <c r="AL103" s="1"/>
      <c r="AM103" s="1"/>
      <c r="AN103" s="1"/>
      <c r="AO103" s="1"/>
      <c r="AP103" s="1"/>
      <c r="AQ103" s="1"/>
      <c r="AR103" s="1"/>
      <c r="AS103" s="1"/>
      <c r="AT103" s="1"/>
      <c r="AU103" s="1"/>
    </row>
    <row r="104" customFormat="false" ht="21.75" hidden="false" customHeight="false" outlineLevel="0" collapsed="false">
      <c r="A104" s="1"/>
      <c r="B104" s="323" t="s">
        <v>750</v>
      </c>
      <c r="C104" s="325" t="n">
        <v>0.262</v>
      </c>
      <c r="D104" s="325" t="n">
        <v>0.309</v>
      </c>
      <c r="E104" s="325" t="n">
        <v>0.356</v>
      </c>
      <c r="F104" s="325" t="n">
        <v>0.4</v>
      </c>
      <c r="G104" s="326" t="n">
        <v>0.42</v>
      </c>
      <c r="H104" s="1"/>
      <c r="I104" s="1"/>
      <c r="J104" s="1"/>
      <c r="K104" s="1"/>
      <c r="L104" s="323" t="s">
        <v>750</v>
      </c>
      <c r="M104" s="325" t="n">
        <v>0.262</v>
      </c>
      <c r="N104" s="325" t="n">
        <v>0.309</v>
      </c>
      <c r="O104" s="325" t="n">
        <v>0.356</v>
      </c>
      <c r="P104" s="325" t="n">
        <v>0.4</v>
      </c>
      <c r="Q104" s="326" t="n">
        <v>0.42</v>
      </c>
      <c r="R104" s="1"/>
      <c r="S104" s="1"/>
      <c r="T104" s="1"/>
      <c r="U104" s="1"/>
      <c r="V104" s="1"/>
      <c r="W104" s="1"/>
      <c r="X104" s="1"/>
      <c r="Y104" s="1"/>
      <c r="Z104" s="1"/>
      <c r="AA104" s="1"/>
      <c r="AB104" s="1"/>
      <c r="AC104" s="463" t="s">
        <v>779</v>
      </c>
      <c r="AD104" s="463"/>
      <c r="AE104" s="463"/>
      <c r="AF104" s="463"/>
      <c r="AG104" s="463"/>
      <c r="AH104" s="463"/>
      <c r="AI104" s="463"/>
      <c r="AJ104" s="1"/>
      <c r="AK104" s="1"/>
      <c r="AL104" s="1"/>
      <c r="AM104" s="1"/>
      <c r="AN104" s="1"/>
      <c r="AO104" s="1"/>
      <c r="AP104" s="1"/>
      <c r="AQ104" s="1"/>
      <c r="AR104" s="1"/>
      <c r="AS104" s="1"/>
      <c r="AT104" s="1"/>
      <c r="AU104" s="1"/>
    </row>
    <row r="105" customFormat="false" ht="15.75" hidden="false" customHeight="false" outlineLevel="0" collapsed="false">
      <c r="A105" s="1"/>
      <c r="B105" s="323" t="s">
        <v>421</v>
      </c>
      <c r="C105" s="325" t="n">
        <v>0.155994589425628</v>
      </c>
      <c r="D105" s="325" t="n">
        <v>0.166995942069221</v>
      </c>
      <c r="E105" s="325" t="n">
        <v>0.177997294712814</v>
      </c>
      <c r="F105" s="325" t="n">
        <v>0.19</v>
      </c>
      <c r="G105" s="326" t="n">
        <v>0.195</v>
      </c>
      <c r="H105" s="1"/>
      <c r="I105" s="1"/>
      <c r="J105" s="1"/>
      <c r="K105" s="1"/>
      <c r="L105" s="323" t="s">
        <v>421</v>
      </c>
      <c r="M105" s="325" t="n">
        <v>0.155994589425628</v>
      </c>
      <c r="N105" s="325" t="n">
        <v>0.166995942069221</v>
      </c>
      <c r="O105" s="325" t="n">
        <v>0.177997294712814</v>
      </c>
      <c r="P105" s="325" t="n">
        <v>0.19</v>
      </c>
      <c r="Q105" s="326" t="n">
        <v>0.195</v>
      </c>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row>
    <row r="106" customFormat="false" ht="15.75" hidden="false" customHeight="false" outlineLevel="0" collapsed="false">
      <c r="A106" s="1"/>
      <c r="B106" s="682"/>
      <c r="C106" s="1"/>
      <c r="D106" s="1"/>
      <c r="E106" s="1"/>
      <c r="F106" s="1"/>
      <c r="G106" s="1"/>
      <c r="H106" s="1"/>
      <c r="I106" s="1"/>
      <c r="J106" s="1"/>
      <c r="K106" s="1"/>
      <c r="L106" s="697"/>
      <c r="M106" s="698"/>
      <c r="N106" s="698"/>
      <c r="O106" s="698"/>
      <c r="P106" s="698"/>
      <c r="Q106" s="698"/>
      <c r="R106" s="1"/>
      <c r="S106" s="1"/>
      <c r="T106" s="1"/>
      <c r="U106" s="1"/>
      <c r="V106" s="1"/>
      <c r="W106" s="1"/>
      <c r="X106" s="1"/>
      <c r="Y106" s="1"/>
      <c r="Z106" s="1"/>
      <c r="AA106" s="1"/>
      <c r="AB106" s="1"/>
      <c r="AC106" s="1"/>
      <c r="AD106" s="661" t="s">
        <v>747</v>
      </c>
      <c r="AE106" s="465" t="n">
        <v>2010</v>
      </c>
      <c r="AF106" s="465" t="n">
        <v>2020</v>
      </c>
      <c r="AG106" s="465" t="n">
        <v>2025</v>
      </c>
      <c r="AH106" s="465" t="n">
        <v>2030</v>
      </c>
      <c r="AI106" s="466" t="n">
        <v>2035</v>
      </c>
      <c r="AJ106" s="1"/>
      <c r="AK106" s="1"/>
      <c r="AL106" s="1"/>
      <c r="AM106" s="1"/>
      <c r="AN106" s="1"/>
      <c r="AO106" s="1"/>
      <c r="AP106" s="1"/>
      <c r="AQ106" s="1"/>
      <c r="AR106" s="1"/>
      <c r="AS106" s="1"/>
      <c r="AT106" s="1"/>
      <c r="AU106" s="1"/>
    </row>
    <row r="107" customFormat="false" ht="15.75" hidden="false" customHeight="false" outlineLevel="0" collapsed="false">
      <c r="A107" s="1"/>
      <c r="B107" s="699"/>
      <c r="C107" s="1"/>
      <c r="D107" s="1"/>
      <c r="E107" s="1"/>
      <c r="F107" s="1"/>
      <c r="G107" s="1"/>
      <c r="H107" s="1"/>
      <c r="I107" s="1"/>
      <c r="J107" s="1"/>
      <c r="K107" s="1"/>
      <c r="L107" s="697"/>
      <c r="M107" s="1"/>
      <c r="N107" s="1"/>
      <c r="O107" s="1"/>
      <c r="P107" s="1"/>
      <c r="Q107" s="1"/>
      <c r="R107" s="1"/>
      <c r="S107" s="1"/>
      <c r="T107" s="1"/>
      <c r="U107" s="1"/>
      <c r="V107" s="1"/>
      <c r="W107" s="1"/>
      <c r="X107" s="1"/>
      <c r="Y107" s="1"/>
      <c r="Z107" s="1"/>
      <c r="AA107" s="1"/>
      <c r="AB107" s="1"/>
      <c r="AC107" s="1"/>
      <c r="AD107" s="323" t="s">
        <v>748</v>
      </c>
      <c r="AE107" s="325" t="n">
        <v>0.432</v>
      </c>
      <c r="AF107" s="325" t="n">
        <v>0.499</v>
      </c>
      <c r="AG107" s="325" t="n">
        <v>0.566</v>
      </c>
      <c r="AH107" s="325" t="n">
        <v>0.62</v>
      </c>
      <c r="AI107" s="326" t="n">
        <v>0.64</v>
      </c>
      <c r="AJ107" s="1"/>
      <c r="AK107" s="1"/>
      <c r="AL107" s="1"/>
      <c r="AM107" s="1"/>
      <c r="AN107" s="1"/>
      <c r="AO107" s="1"/>
      <c r="AP107" s="1"/>
      <c r="AQ107" s="1"/>
      <c r="AR107" s="1"/>
      <c r="AS107" s="1"/>
      <c r="AT107" s="1"/>
      <c r="AU107" s="1"/>
    </row>
    <row r="108" customFormat="false" ht="15.75" hidden="false" customHeight="false" outlineLevel="0" collapsed="false">
      <c r="A108" s="0"/>
      <c r="B108" s="0"/>
      <c r="C108" s="0"/>
      <c r="D108" s="0"/>
      <c r="E108" s="0"/>
      <c r="F108" s="0"/>
      <c r="G108" s="0"/>
      <c r="H108" s="0"/>
      <c r="I108" s="0"/>
      <c r="J108" s="0"/>
      <c r="K108" s="0"/>
      <c r="L108" s="0"/>
      <c r="M108" s="0"/>
      <c r="N108" s="0"/>
      <c r="O108" s="0"/>
      <c r="P108" s="0"/>
      <c r="Q108" s="0"/>
      <c r="R108" s="0"/>
      <c r="S108" s="1"/>
      <c r="T108" s="1"/>
      <c r="U108" s="1"/>
      <c r="V108" s="1"/>
      <c r="W108" s="1"/>
      <c r="X108" s="1"/>
      <c r="Y108" s="1"/>
      <c r="Z108" s="1"/>
      <c r="AA108" s="0"/>
      <c r="AB108" s="0"/>
      <c r="AC108" s="1"/>
      <c r="AD108" s="323" t="s">
        <v>749</v>
      </c>
      <c r="AE108" s="325" t="n">
        <v>0.315</v>
      </c>
      <c r="AF108" s="325" t="n">
        <v>0.37125</v>
      </c>
      <c r="AG108" s="325" t="n">
        <v>0.4275</v>
      </c>
      <c r="AH108" s="325" t="n">
        <v>0.46</v>
      </c>
      <c r="AI108" s="326" t="n">
        <v>0.47</v>
      </c>
      <c r="AJ108" s="1"/>
      <c r="AK108" s="1"/>
      <c r="AL108" s="1"/>
      <c r="AM108" s="1"/>
      <c r="AN108" s="1"/>
      <c r="AO108" s="1"/>
      <c r="AP108" s="1"/>
      <c r="AQ108" s="1"/>
      <c r="AR108" s="1"/>
      <c r="AS108" s="1"/>
      <c r="AT108" s="1"/>
      <c r="AU108" s="0"/>
    </row>
    <row r="109" customFormat="false" ht="15.75" hidden="false" customHeight="false" outlineLevel="0" collapsed="false">
      <c r="A109" s="0"/>
      <c r="B109" s="0"/>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c r="AC109" s="1"/>
      <c r="AD109" s="323" t="s">
        <v>750</v>
      </c>
      <c r="AE109" s="325" t="n">
        <v>0.262</v>
      </c>
      <c r="AF109" s="325" t="n">
        <v>0.309</v>
      </c>
      <c r="AG109" s="325" t="n">
        <v>0.356</v>
      </c>
      <c r="AH109" s="325" t="n">
        <v>0.4</v>
      </c>
      <c r="AI109" s="326" t="n">
        <v>0.42</v>
      </c>
      <c r="AJ109" s="1"/>
      <c r="AK109" s="0"/>
      <c r="AL109" s="0"/>
      <c r="AM109" s="0"/>
      <c r="AN109" s="0"/>
      <c r="AO109" s="0"/>
      <c r="AP109" s="0"/>
      <c r="AQ109" s="0"/>
      <c r="AR109" s="0"/>
      <c r="AS109" s="0"/>
      <c r="AT109" s="0"/>
      <c r="AU109" s="0"/>
    </row>
    <row r="110" customFormat="false" ht="21.75" hidden="false" customHeight="false" outlineLevel="0" collapsed="false">
      <c r="A110" s="461" t="s">
        <v>780</v>
      </c>
      <c r="B110" s="461"/>
      <c r="C110" s="461"/>
      <c r="D110" s="461"/>
      <c r="E110" s="461"/>
      <c r="F110" s="461"/>
      <c r="G110" s="461"/>
      <c r="H110" s="513"/>
      <c r="I110" s="0"/>
      <c r="J110" s="1"/>
      <c r="K110" s="461" t="s">
        <v>781</v>
      </c>
      <c r="L110" s="461"/>
      <c r="M110" s="461"/>
      <c r="N110" s="461"/>
      <c r="O110" s="461"/>
      <c r="P110" s="461"/>
      <c r="Q110" s="461"/>
      <c r="R110" s="1"/>
      <c r="S110" s="1"/>
      <c r="T110" s="461" t="s">
        <v>781</v>
      </c>
      <c r="U110" s="461"/>
      <c r="V110" s="461"/>
      <c r="W110" s="461"/>
      <c r="X110" s="461"/>
      <c r="Y110" s="461"/>
      <c r="Z110" s="461"/>
      <c r="AA110" s="1"/>
      <c r="AB110" s="1"/>
      <c r="AC110" s="1"/>
      <c r="AD110" s="323" t="s">
        <v>421</v>
      </c>
      <c r="AE110" s="325" t="n">
        <v>0.155994589425628</v>
      </c>
      <c r="AF110" s="325" t="n">
        <v>0.166995942069221</v>
      </c>
      <c r="AG110" s="325" t="n">
        <v>0.177997294712814</v>
      </c>
      <c r="AH110" s="325" t="n">
        <v>0.19</v>
      </c>
      <c r="AI110" s="326" t="n">
        <v>0.195</v>
      </c>
      <c r="AJ110" s="1"/>
      <c r="AK110" s="1"/>
      <c r="AL110" s="0"/>
      <c r="AM110" s="0"/>
      <c r="AN110" s="0"/>
      <c r="AO110" s="0"/>
      <c r="AP110" s="0"/>
      <c r="AQ110" s="0"/>
      <c r="AR110" s="0"/>
      <c r="AS110" s="0"/>
      <c r="AT110" s="0"/>
      <c r="AU110" s="0"/>
    </row>
    <row r="111" customFormat="false" ht="15.75" hidden="false" customHeight="false" outlineLevel="0" collapsed="false">
      <c r="A111" s="0"/>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1"/>
      <c r="AD111" s="697"/>
      <c r="AE111" s="698"/>
      <c r="AF111" s="698"/>
      <c r="AG111" s="698"/>
      <c r="AH111" s="698"/>
      <c r="AI111" s="698"/>
      <c r="AJ111" s="1"/>
      <c r="AK111" s="0"/>
      <c r="AL111" s="0"/>
      <c r="AM111" s="0"/>
      <c r="AN111" s="0"/>
      <c r="AO111" s="0"/>
      <c r="AP111" s="0"/>
      <c r="AQ111" s="0"/>
      <c r="AR111" s="0"/>
      <c r="AS111" s="0"/>
      <c r="AT111" s="0"/>
      <c r="AU111" s="0"/>
    </row>
    <row r="112" customFormat="false" ht="15.75" hidden="false" customHeight="false" outlineLevel="0" collapsed="false">
      <c r="A112" s="1"/>
      <c r="B112" s="661"/>
      <c r="C112" s="465" t="n">
        <v>2010</v>
      </c>
      <c r="D112" s="465" t="n">
        <v>2020</v>
      </c>
      <c r="E112" s="465" t="n">
        <v>2025</v>
      </c>
      <c r="F112" s="465" t="n">
        <v>2030</v>
      </c>
      <c r="G112" s="466" t="n">
        <v>2035</v>
      </c>
      <c r="H112" s="1"/>
      <c r="I112" s="1"/>
      <c r="J112" s="1"/>
      <c r="K112" s="1"/>
      <c r="L112" s="661"/>
      <c r="M112" s="465" t="n">
        <v>2010</v>
      </c>
      <c r="N112" s="465" t="n">
        <v>2020</v>
      </c>
      <c r="O112" s="465" t="n">
        <v>2025</v>
      </c>
      <c r="P112" s="465" t="n">
        <v>2030</v>
      </c>
      <c r="Q112" s="466" t="n">
        <v>2035</v>
      </c>
      <c r="R112" s="1"/>
      <c r="S112" s="1"/>
      <c r="T112" s="1"/>
      <c r="U112" s="661"/>
      <c r="V112" s="465" t="n">
        <v>2010</v>
      </c>
      <c r="W112" s="465" t="n">
        <v>2020</v>
      </c>
      <c r="X112" s="465" t="n">
        <v>2025</v>
      </c>
      <c r="Y112" s="465" t="n">
        <v>2030</v>
      </c>
      <c r="Z112" s="466" t="n">
        <v>2035</v>
      </c>
      <c r="AA112" s="1"/>
      <c r="AB112" s="1"/>
      <c r="AC112" s="1"/>
      <c r="AD112" s="697"/>
      <c r="AE112" s="1"/>
      <c r="AF112" s="1"/>
      <c r="AG112" s="1"/>
      <c r="AH112" s="1"/>
      <c r="AI112" s="1"/>
      <c r="AJ112" s="1"/>
      <c r="AK112" s="1"/>
      <c r="AL112" s="0"/>
      <c r="AM112" s="0"/>
      <c r="AN112" s="0"/>
      <c r="AO112" s="0"/>
      <c r="AP112" s="0"/>
      <c r="AQ112" s="0"/>
      <c r="AR112" s="0"/>
      <c r="AS112" s="0"/>
      <c r="AT112" s="0"/>
      <c r="AU112" s="0"/>
    </row>
    <row r="113" customFormat="false" ht="15.75" hidden="false" customHeight="false" outlineLevel="0" collapsed="false">
      <c r="A113" s="1"/>
      <c r="B113" s="541" t="s">
        <v>782</v>
      </c>
      <c r="C113" s="700" t="n">
        <v>1401363.361</v>
      </c>
      <c r="D113" s="700" t="n">
        <v>1563851</v>
      </c>
      <c r="E113" s="700" t="n">
        <v>1712298.2</v>
      </c>
      <c r="F113" s="700" t="n">
        <v>1855007</v>
      </c>
      <c r="G113" s="701" t="n">
        <v>1998880</v>
      </c>
      <c r="H113" s="1"/>
      <c r="I113" s="1"/>
      <c r="J113" s="1"/>
      <c r="K113" s="1"/>
      <c r="L113" s="541" t="s">
        <v>782</v>
      </c>
      <c r="M113" s="700" t="n">
        <f aca="false">C113*V113</f>
        <v>1401363.361</v>
      </c>
      <c r="N113" s="700" t="n">
        <f aca="false">D113*W113</f>
        <v>1564495.91356519</v>
      </c>
      <c r="O113" s="700" t="n">
        <f aca="false">E113*X113</f>
        <v>1658958.63957501</v>
      </c>
      <c r="P113" s="700" t="n">
        <f aca="false">F113*Y113</f>
        <v>1793934.48289091</v>
      </c>
      <c r="Q113" s="701" t="n">
        <f aca="false">G113*Z113</f>
        <v>1988322.08585074</v>
      </c>
      <c r="R113" s="1"/>
      <c r="S113" s="1"/>
      <c r="T113" s="1"/>
      <c r="U113" s="541" t="s">
        <v>782</v>
      </c>
      <c r="V113" s="702" t="n">
        <v>1</v>
      </c>
      <c r="W113" s="702" t="n">
        <v>1.00041238811446</v>
      </c>
      <c r="X113" s="702" t="n">
        <v>0.968849140631584</v>
      </c>
      <c r="Y113" s="702" t="n">
        <v>0.967076934421763</v>
      </c>
      <c r="Z113" s="703" t="n">
        <v>0.994718085053001</v>
      </c>
      <c r="AA113" s="1"/>
      <c r="AB113" s="1"/>
      <c r="AC113" s="0"/>
      <c r="AD113" s="0"/>
      <c r="AE113" s="0"/>
      <c r="AF113" s="0"/>
      <c r="AG113" s="0"/>
      <c r="AH113" s="0"/>
      <c r="AI113" s="0"/>
      <c r="AJ113" s="0"/>
      <c r="AK113" s="1"/>
      <c r="AL113" s="0"/>
      <c r="AM113" s="0"/>
      <c r="AN113" s="0"/>
      <c r="AO113" s="0"/>
      <c r="AP113" s="0"/>
      <c r="AQ113" s="0"/>
      <c r="AR113" s="0"/>
      <c r="AS113" s="0"/>
      <c r="AT113" s="0"/>
      <c r="AU113" s="0"/>
    </row>
    <row r="114" customFormat="false" ht="15.75" hidden="false" customHeight="false" outlineLevel="0" collapsed="false">
      <c r="A114" s="1"/>
      <c r="B114" s="541" t="s">
        <v>783</v>
      </c>
      <c r="C114" s="704" t="n">
        <v>19.559632</v>
      </c>
      <c r="D114" s="704" t="n">
        <v>20.746803</v>
      </c>
      <c r="E114" s="704" t="n">
        <v>21.681703</v>
      </c>
      <c r="F114" s="704" t="n">
        <v>22.524003</v>
      </c>
      <c r="G114" s="705" t="n">
        <v>23.291744</v>
      </c>
      <c r="H114" s="1"/>
      <c r="I114" s="1"/>
      <c r="J114" s="1"/>
      <c r="K114" s="1"/>
      <c r="L114" s="541" t="s">
        <v>783</v>
      </c>
      <c r="M114" s="706" t="n">
        <f aca="false">C114*V114</f>
        <v>19.559632</v>
      </c>
      <c r="N114" s="706" t="n">
        <f aca="false">D114*W114</f>
        <v>20.7132707736004</v>
      </c>
      <c r="O114" s="706" t="n">
        <f aca="false">E114*X114</f>
        <v>21.4070056238924</v>
      </c>
      <c r="P114" s="706" t="n">
        <f aca="false">F114*Y114</f>
        <v>22.6825713339971</v>
      </c>
      <c r="Q114" s="707" t="n">
        <f aca="false">G114*Z114</f>
        <v>24.0470918224986</v>
      </c>
      <c r="R114" s="1"/>
      <c r="S114" s="1"/>
      <c r="T114" s="1"/>
      <c r="U114" s="541" t="s">
        <v>783</v>
      </c>
      <c r="V114" s="702" t="n">
        <v>1</v>
      </c>
      <c r="W114" s="702" t="n">
        <v>0.998383740068308</v>
      </c>
      <c r="X114" s="702" t="n">
        <v>0.987330452035636</v>
      </c>
      <c r="Y114" s="702" t="n">
        <v>1.00703997126963</v>
      </c>
      <c r="Z114" s="703" t="n">
        <v>1.03242985250476</v>
      </c>
      <c r="AA114" s="1"/>
      <c r="AB114" s="1"/>
      <c r="AC114" s="0"/>
      <c r="AD114" s="0"/>
      <c r="AE114" s="0"/>
      <c r="AF114" s="0"/>
      <c r="AG114" s="0"/>
      <c r="AH114" s="0"/>
      <c r="AI114" s="0"/>
      <c r="AJ114" s="0"/>
      <c r="AK114" s="1"/>
      <c r="AL114" s="0"/>
      <c r="AM114" s="0"/>
      <c r="AN114" s="0"/>
      <c r="AO114" s="0"/>
      <c r="AP114" s="0"/>
      <c r="AQ114" s="0"/>
      <c r="AR114" s="0"/>
      <c r="AS114" s="0"/>
      <c r="AT114" s="0"/>
      <c r="AU114" s="0"/>
    </row>
    <row r="115" customFormat="false" ht="21" hidden="false" customHeight="false" outlineLevel="0" collapsed="false">
      <c r="K115" s="0"/>
      <c r="L115" s="0"/>
      <c r="M115" s="0"/>
      <c r="N115" s="0"/>
      <c r="O115" s="0"/>
      <c r="P115" s="0"/>
      <c r="Q115" s="0"/>
      <c r="R115" s="0"/>
      <c r="S115" s="0"/>
      <c r="AC115" s="461" t="s">
        <v>781</v>
      </c>
      <c r="AD115" s="461"/>
      <c r="AE115" s="461"/>
      <c r="AF115" s="461"/>
      <c r="AG115" s="461"/>
      <c r="AH115" s="461"/>
      <c r="AI115" s="461"/>
      <c r="AJ115" s="1"/>
      <c r="AK115" s="0"/>
      <c r="AL115" s="461" t="s">
        <v>781</v>
      </c>
      <c r="AM115" s="461"/>
      <c r="AN115" s="461"/>
      <c r="AO115" s="461"/>
      <c r="AP115" s="461"/>
      <c r="AQ115" s="461"/>
      <c r="AR115" s="461"/>
      <c r="AS115" s="461"/>
      <c r="AT115" s="461"/>
      <c r="AU115" s="1"/>
    </row>
    <row r="116" customFormat="false" ht="15.75" hidden="false" customHeight="false" outlineLevel="0" collapsed="false">
      <c r="K116" s="0"/>
      <c r="L116" s="0"/>
      <c r="M116" s="0"/>
      <c r="N116" s="0"/>
      <c r="O116" s="0"/>
      <c r="P116" s="0"/>
      <c r="Q116" s="0"/>
      <c r="R116" s="0"/>
      <c r="S116" s="0"/>
      <c r="AC116" s="0"/>
      <c r="AD116" s="0"/>
      <c r="AE116" s="0"/>
      <c r="AF116" s="0"/>
      <c r="AG116" s="0"/>
      <c r="AH116" s="0"/>
      <c r="AI116" s="0"/>
      <c r="AJ116" s="0"/>
      <c r="AK116" s="0"/>
      <c r="AL116" s="0"/>
      <c r="AM116" s="0"/>
      <c r="AN116" s="0"/>
      <c r="AO116" s="0"/>
      <c r="AP116" s="0"/>
      <c r="AQ116" s="0"/>
      <c r="AR116" s="0"/>
      <c r="AS116" s="0"/>
      <c r="AT116" s="0"/>
      <c r="AU116" s="0"/>
    </row>
    <row r="117" customFormat="false" ht="21.75" hidden="false" customHeight="false" outlineLevel="0" collapsed="false">
      <c r="K117" s="461" t="s">
        <v>784</v>
      </c>
      <c r="L117" s="461"/>
      <c r="M117" s="461"/>
      <c r="N117" s="461"/>
      <c r="O117" s="461"/>
      <c r="P117" s="461"/>
      <c r="Q117" s="461"/>
      <c r="R117" s="0"/>
      <c r="S117" s="0"/>
      <c r="AC117" s="1"/>
      <c r="AD117" s="661"/>
      <c r="AE117" s="465" t="n">
        <v>2010</v>
      </c>
      <c r="AF117" s="465" t="n">
        <v>2020</v>
      </c>
      <c r="AG117" s="465" t="n">
        <v>2025</v>
      </c>
      <c r="AH117" s="465" t="n">
        <v>2030</v>
      </c>
      <c r="AI117" s="466" t="n">
        <v>2035</v>
      </c>
      <c r="AJ117" s="1"/>
      <c r="AK117" s="0"/>
      <c r="AL117" s="1"/>
      <c r="AM117" s="661"/>
      <c r="AN117" s="465" t="n">
        <v>2010</v>
      </c>
      <c r="AO117" s="465" t="n">
        <v>2020</v>
      </c>
      <c r="AP117" s="465" t="n">
        <v>2025</v>
      </c>
      <c r="AQ117" s="465"/>
      <c r="AR117" s="465" t="n">
        <v>2030</v>
      </c>
      <c r="AS117" s="466" t="n">
        <v>2035</v>
      </c>
      <c r="AT117" s="708"/>
      <c r="AU117" s="1"/>
    </row>
    <row r="118" customFormat="false" ht="15.75" hidden="false" customHeight="false" outlineLevel="0" collapsed="false">
      <c r="K118" s="0"/>
      <c r="L118" s="0"/>
      <c r="M118" s="0"/>
      <c r="N118" s="0"/>
      <c r="O118" s="0"/>
      <c r="P118" s="0"/>
      <c r="Q118" s="0"/>
      <c r="R118" s="0"/>
      <c r="S118" s="0"/>
      <c r="AC118" s="1"/>
      <c r="AD118" s="541" t="s">
        <v>782</v>
      </c>
      <c r="AE118" s="700" t="e">
        <f aca="false">U113*AN118</f>
        <v>#VALUE!</v>
      </c>
      <c r="AF118" s="700" t="n">
        <f aca="false">V113*AO118</f>
        <v>1.00041238811446</v>
      </c>
      <c r="AG118" s="700" t="n">
        <f aca="false">W113*AP118</f>
        <v>0.969248682501885</v>
      </c>
      <c r="AH118" s="700" t="n">
        <f aca="false">X113*AR118</f>
        <v>0.936951656839152</v>
      </c>
      <c r="AI118" s="701" t="n">
        <f aca="false">Y113*AS118</f>
        <v>0.961968916306943</v>
      </c>
      <c r="AJ118" s="1"/>
      <c r="AK118" s="0"/>
      <c r="AL118" s="1"/>
      <c r="AM118" s="541" t="s">
        <v>782</v>
      </c>
      <c r="AN118" s="702" t="n">
        <v>1</v>
      </c>
      <c r="AO118" s="702" t="n">
        <v>1.00041238811446</v>
      </c>
      <c r="AP118" s="702" t="n">
        <v>0.968849140631584</v>
      </c>
      <c r="AQ118" s="702"/>
      <c r="AR118" s="702" t="n">
        <v>0.967076934421763</v>
      </c>
      <c r="AS118" s="703" t="n">
        <v>0.994718085053001</v>
      </c>
      <c r="AT118" s="49"/>
      <c r="AU118" s="1"/>
    </row>
    <row r="119" customFormat="false" ht="21.75" hidden="false" customHeight="false" outlineLevel="0" collapsed="false">
      <c r="K119" s="463" t="s">
        <v>785</v>
      </c>
      <c r="L119" s="463"/>
      <c r="M119" s="463"/>
      <c r="N119" s="463"/>
      <c r="O119" s="463"/>
      <c r="P119" s="463"/>
      <c r="Q119" s="463"/>
      <c r="R119" s="0"/>
      <c r="S119" s="0"/>
      <c r="AC119" s="1"/>
      <c r="AD119" s="541" t="s">
        <v>783</v>
      </c>
      <c r="AE119" s="706" t="e">
        <f aca="false">U114*AN119</f>
        <v>#VALUE!</v>
      </c>
      <c r="AF119" s="706" t="n">
        <f aca="false">V114*AO119</f>
        <v>0.998383740068308</v>
      </c>
      <c r="AG119" s="706" t="n">
        <f aca="false">W114*AP119</f>
        <v>0.985734669386672</v>
      </c>
      <c r="AH119" s="706" t="n">
        <f aca="false">X114*AR119</f>
        <v>0.994281230051598</v>
      </c>
      <c r="AI119" s="707" t="n">
        <f aca="false">Y114*AS119</f>
        <v>1.0396981290043</v>
      </c>
      <c r="AJ119" s="1"/>
      <c r="AK119" s="0"/>
      <c r="AL119" s="1"/>
      <c r="AM119" s="541" t="s">
        <v>783</v>
      </c>
      <c r="AN119" s="702" t="n">
        <v>1</v>
      </c>
      <c r="AO119" s="702" t="n">
        <v>0.998383740068308</v>
      </c>
      <c r="AP119" s="702" t="n">
        <v>0.987330452035636</v>
      </c>
      <c r="AQ119" s="702"/>
      <c r="AR119" s="702" t="n">
        <v>1.00703997126963</v>
      </c>
      <c r="AS119" s="703" t="n">
        <v>1.03242985250476</v>
      </c>
      <c r="AT119" s="49"/>
      <c r="AU119" s="1"/>
    </row>
    <row r="120" customFormat="false" ht="15" hidden="false" customHeight="false" outlineLevel="0" collapsed="false">
      <c r="K120" s="0"/>
      <c r="L120" s="0"/>
      <c r="M120" s="0"/>
      <c r="N120" s="0"/>
      <c r="O120" s="0"/>
      <c r="P120" s="0"/>
      <c r="Q120" s="0"/>
      <c r="R120" s="0"/>
      <c r="S120" s="0"/>
      <c r="AC120" s="0"/>
      <c r="AD120" s="0"/>
      <c r="AE120" s="0"/>
      <c r="AF120" s="0"/>
      <c r="AG120" s="0"/>
      <c r="AH120" s="0"/>
      <c r="AI120" s="0"/>
      <c r="AJ120" s="0"/>
      <c r="AK120" s="0"/>
    </row>
    <row r="121" customFormat="false" ht="15.75" hidden="false" customHeight="false" outlineLevel="0" collapsed="false">
      <c r="K121" s="0"/>
      <c r="L121" s="10" t="s">
        <v>786</v>
      </c>
      <c r="M121" s="0"/>
      <c r="N121" s="0"/>
      <c r="O121" s="0"/>
      <c r="P121" s="0"/>
      <c r="Q121" s="0"/>
      <c r="R121" s="0"/>
      <c r="S121" s="0"/>
      <c r="AC121" s="0"/>
      <c r="AD121" s="0"/>
      <c r="AE121" s="0"/>
      <c r="AF121" s="0"/>
      <c r="AG121" s="0"/>
      <c r="AH121" s="0"/>
      <c r="AI121" s="0"/>
      <c r="AJ121" s="0"/>
      <c r="AK121" s="0"/>
    </row>
    <row r="122" customFormat="false" ht="21.75" hidden="false" customHeight="false" outlineLevel="0" collapsed="false">
      <c r="K122" s="0"/>
      <c r="L122" s="709"/>
      <c r="M122" s="710" t="s">
        <v>787</v>
      </c>
      <c r="N122" s="711" t="s">
        <v>32</v>
      </c>
      <c r="O122" s="0"/>
      <c r="P122" s="0"/>
      <c r="Q122" s="0"/>
      <c r="R122" s="0"/>
      <c r="S122" s="0"/>
      <c r="AC122" s="461" t="s">
        <v>784</v>
      </c>
      <c r="AD122" s="461"/>
      <c r="AE122" s="461"/>
      <c r="AF122" s="461"/>
      <c r="AG122" s="461"/>
      <c r="AH122" s="461"/>
      <c r="AI122" s="461"/>
      <c r="AJ122" s="0"/>
      <c r="AK122" s="0"/>
    </row>
    <row r="123" customFormat="false" ht="15.75" hidden="false" customHeight="false" outlineLevel="0" collapsed="false">
      <c r="K123" s="0"/>
      <c r="L123" s="712" t="s">
        <v>788</v>
      </c>
      <c r="M123" s="713" t="n">
        <v>0.57648210423911</v>
      </c>
      <c r="N123" s="714" t="n">
        <v>0.11498806949274</v>
      </c>
      <c r="O123" s="0"/>
      <c r="P123" s="0"/>
      <c r="Q123" s="0"/>
      <c r="R123" s="0"/>
      <c r="S123" s="0"/>
      <c r="AC123" s="0"/>
      <c r="AD123" s="0"/>
      <c r="AE123" s="0"/>
      <c r="AF123" s="0"/>
      <c r="AG123" s="0"/>
      <c r="AH123" s="0"/>
      <c r="AI123" s="0"/>
      <c r="AJ123" s="0"/>
      <c r="AK123" s="0"/>
    </row>
    <row r="124" customFormat="false" ht="15.75" hidden="false" customHeight="false" outlineLevel="0" collapsed="false">
      <c r="K124" s="0"/>
      <c r="L124" s="0"/>
      <c r="M124" s="0"/>
      <c r="N124" s="0"/>
      <c r="O124" s="0"/>
      <c r="P124" s="0"/>
      <c r="Q124" s="0"/>
      <c r="R124" s="0"/>
      <c r="S124" s="0"/>
      <c r="AC124" s="10" t="s">
        <v>789</v>
      </c>
      <c r="AD124" s="0"/>
      <c r="AE124" s="0"/>
      <c r="AF124" s="0"/>
      <c r="AG124" s="0"/>
      <c r="AH124" s="0"/>
      <c r="AI124" s="0"/>
      <c r="AJ124" s="0"/>
      <c r="AK124" s="0"/>
    </row>
    <row r="125" customFormat="false" ht="15.75" hidden="false" customHeight="false" outlineLevel="0" collapsed="false">
      <c r="K125" s="0"/>
      <c r="L125" s="0"/>
      <c r="M125" s="0"/>
      <c r="N125" s="0"/>
      <c r="O125" s="0"/>
      <c r="P125" s="0"/>
      <c r="Q125" s="0"/>
      <c r="R125" s="0"/>
      <c r="S125" s="0"/>
      <c r="AC125" s="661"/>
      <c r="AD125" s="465" t="n">
        <v>2010</v>
      </c>
      <c r="AE125" s="465" t="n">
        <v>2015</v>
      </c>
      <c r="AF125" s="465" t="n">
        <v>2020</v>
      </c>
      <c r="AG125" s="465" t="n">
        <v>2025</v>
      </c>
      <c r="AH125" s="465" t="n">
        <v>2030</v>
      </c>
      <c r="AI125" s="466" t="n">
        <v>2035</v>
      </c>
      <c r="AJ125" s="0"/>
      <c r="AK125" s="0"/>
    </row>
    <row r="126" customFormat="false" ht="21.75" hidden="false" customHeight="false" outlineLevel="0" collapsed="false">
      <c r="K126" s="463" t="s">
        <v>790</v>
      </c>
      <c r="L126" s="463"/>
      <c r="M126" s="463"/>
      <c r="N126" s="463"/>
      <c r="O126" s="463"/>
      <c r="P126" s="463"/>
      <c r="Q126" s="463"/>
      <c r="R126" s="0"/>
      <c r="S126" s="0"/>
      <c r="AC126" s="715" t="s">
        <v>791</v>
      </c>
      <c r="AD126" s="716"/>
      <c r="AE126" s="716"/>
      <c r="AF126" s="716"/>
      <c r="AG126" s="716"/>
      <c r="AH126" s="716"/>
      <c r="AI126" s="717"/>
      <c r="AJ126" s="0"/>
      <c r="AK126" s="0"/>
    </row>
    <row r="127" customFormat="false" ht="33.75" hidden="false" customHeight="true" outlineLevel="0" collapsed="false">
      <c r="K127" s="718" t="s">
        <v>792</v>
      </c>
      <c r="L127" s="718"/>
      <c r="M127" s="718"/>
      <c r="N127" s="718"/>
      <c r="O127" s="718"/>
      <c r="P127" s="718"/>
      <c r="Q127" s="718"/>
      <c r="R127" s="487"/>
      <c r="S127" s="487"/>
      <c r="AC127" s="0"/>
      <c r="AD127" s="0"/>
      <c r="AE127" s="0"/>
      <c r="AF127" s="0"/>
      <c r="AG127" s="0"/>
      <c r="AH127" s="0"/>
      <c r="AI127" s="0"/>
      <c r="AJ127" s="0"/>
      <c r="AK127" s="0"/>
    </row>
    <row r="128" customFormat="false" ht="15" hidden="false" customHeight="true" outlineLevel="0" collapsed="false">
      <c r="K128" s="718" t="s">
        <v>793</v>
      </c>
      <c r="L128" s="718"/>
      <c r="M128" s="718"/>
      <c r="N128" s="718"/>
      <c r="O128" s="718"/>
      <c r="P128" s="718"/>
      <c r="Q128" s="718"/>
      <c r="R128" s="487"/>
      <c r="S128" s="487"/>
      <c r="AC128" s="112" t="s">
        <v>794</v>
      </c>
      <c r="AD128" s="112"/>
      <c r="AE128" s="0"/>
      <c r="AF128" s="0"/>
      <c r="AG128" s="0"/>
      <c r="AH128" s="0"/>
      <c r="AI128" s="0"/>
      <c r="AJ128" s="0"/>
      <c r="AK128" s="0"/>
    </row>
    <row r="129" customFormat="false" ht="15" hidden="false" customHeight="true" outlineLevel="0" collapsed="false">
      <c r="K129" s="718" t="s">
        <v>795</v>
      </c>
      <c r="L129" s="718"/>
      <c r="M129" s="718"/>
      <c r="N129" s="718"/>
      <c r="O129" s="718"/>
      <c r="P129" s="718"/>
      <c r="Q129" s="718"/>
      <c r="AC129" s="0"/>
      <c r="AD129" s="0"/>
      <c r="AE129" s="0"/>
      <c r="AF129" s="0"/>
      <c r="AG129" s="0"/>
      <c r="AH129" s="0"/>
      <c r="AI129" s="0"/>
      <c r="AJ129" s="0"/>
      <c r="AK129" s="487"/>
    </row>
    <row r="130" customFormat="false" ht="33" hidden="false" customHeight="true" outlineLevel="0" collapsed="false">
      <c r="K130" s="718" t="s">
        <v>796</v>
      </c>
      <c r="L130" s="718"/>
      <c r="M130" s="718"/>
      <c r="N130" s="718"/>
      <c r="O130" s="718"/>
      <c r="P130" s="718"/>
      <c r="Q130" s="718"/>
      <c r="AC130" s="463" t="s">
        <v>785</v>
      </c>
      <c r="AD130" s="463"/>
      <c r="AE130" s="463"/>
      <c r="AF130" s="463"/>
      <c r="AG130" s="463"/>
      <c r="AH130" s="463"/>
      <c r="AI130" s="463"/>
      <c r="AJ130" s="0"/>
      <c r="AK130" s="487"/>
    </row>
    <row r="131" customFormat="false" ht="15.75" hidden="false" customHeight="false" outlineLevel="0" collapsed="false">
      <c r="K131" s="0"/>
      <c r="L131" s="7" t="s">
        <v>797</v>
      </c>
      <c r="M131" s="719" t="s">
        <v>798</v>
      </c>
      <c r="N131" s="719" t="s">
        <v>799</v>
      </c>
      <c r="O131" s="719" t="s">
        <v>800</v>
      </c>
      <c r="P131" s="720" t="s">
        <v>801</v>
      </c>
      <c r="Q131" s="0"/>
      <c r="AC131" s="0"/>
      <c r="AD131" s="0"/>
      <c r="AE131" s="0"/>
      <c r="AF131" s="0"/>
      <c r="AG131" s="0"/>
      <c r="AH131" s="0"/>
      <c r="AI131" s="0"/>
      <c r="AJ131" s="0"/>
    </row>
    <row r="132" customFormat="false" ht="15.75" hidden="false" customHeight="false" outlineLevel="0" collapsed="false">
      <c r="K132" s="0"/>
      <c r="L132" s="721" t="s">
        <v>748</v>
      </c>
      <c r="M132" s="332" t="n">
        <v>0.00162962881138976</v>
      </c>
      <c r="N132" s="332" t="n">
        <v>0.00325925762277952</v>
      </c>
      <c r="O132" s="332" t="n">
        <v>0.00488888643416927</v>
      </c>
      <c r="P132" s="333" t="n">
        <v>0.00651851524555903</v>
      </c>
      <c r="Q132" s="0"/>
      <c r="AC132" s="0"/>
      <c r="AD132" s="10" t="s">
        <v>786</v>
      </c>
      <c r="AE132" s="0"/>
      <c r="AF132" s="0"/>
      <c r="AG132" s="0"/>
      <c r="AH132" s="0"/>
      <c r="AI132" s="0"/>
      <c r="AJ132" s="0"/>
    </row>
    <row r="133" customFormat="false" ht="15.75" hidden="false" customHeight="false" outlineLevel="0" collapsed="false">
      <c r="K133" s="0"/>
      <c r="L133" s="721" t="s">
        <v>749</v>
      </c>
      <c r="M133" s="332" t="n">
        <v>0.00184681237660293</v>
      </c>
      <c r="N133" s="332" t="n">
        <v>0.00369362475320586</v>
      </c>
      <c r="O133" s="332" t="n">
        <v>0.00554043712980879</v>
      </c>
      <c r="P133" s="333" t="n">
        <v>0.00738724950641172</v>
      </c>
      <c r="Q133" s="0"/>
      <c r="AC133" s="0"/>
      <c r="AD133" s="712" t="s">
        <v>788</v>
      </c>
      <c r="AE133" s="713" t="n">
        <v>0.57648210423911</v>
      </c>
      <c r="AF133" s="714" t="n">
        <v>0.11498806949274</v>
      </c>
      <c r="AG133" s="0"/>
      <c r="AH133" s="0"/>
      <c r="AI133" s="0"/>
      <c r="AJ133" s="0"/>
    </row>
    <row r="134" customFormat="false" ht="15.75" hidden="false" customHeight="false" outlineLevel="0" collapsed="false">
      <c r="K134" s="0"/>
      <c r="L134" s="721" t="s">
        <v>750</v>
      </c>
      <c r="M134" s="332" t="n">
        <v>0.00192712614629547</v>
      </c>
      <c r="N134" s="332" t="n">
        <v>0.00385425229259094</v>
      </c>
      <c r="O134" s="332" t="n">
        <v>0.00578137843888641</v>
      </c>
      <c r="P134" s="333" t="n">
        <v>0.00770850458518188</v>
      </c>
      <c r="Q134" s="0"/>
      <c r="AC134" s="0"/>
      <c r="AD134" s="0"/>
      <c r="AE134" s="0"/>
      <c r="AF134" s="0"/>
      <c r="AG134" s="0"/>
      <c r="AH134" s="0"/>
      <c r="AI134" s="0"/>
      <c r="AJ134" s="0"/>
    </row>
    <row r="135" customFormat="false" ht="15.75" hidden="false" customHeight="false" outlineLevel="0" collapsed="false">
      <c r="K135" s="0"/>
      <c r="L135" s="721" t="s">
        <v>421</v>
      </c>
      <c r="M135" s="332" t="n">
        <v>0.00171500981980649</v>
      </c>
      <c r="N135" s="332" t="n">
        <v>0.00343001963961299</v>
      </c>
      <c r="O135" s="332" t="n">
        <v>0.00514502945941948</v>
      </c>
      <c r="P135" s="333" t="n">
        <v>0.00686003927922597</v>
      </c>
      <c r="Q135" s="0"/>
      <c r="AC135" s="0"/>
      <c r="AD135" s="0"/>
      <c r="AE135" s="0"/>
      <c r="AF135" s="0"/>
      <c r="AG135" s="0"/>
      <c r="AH135" s="0"/>
      <c r="AI135" s="0"/>
      <c r="AJ135" s="0"/>
    </row>
    <row r="136" customFormat="false" ht="15.75" hidden="false" customHeight="true" outlineLevel="0" collapsed="false">
      <c r="K136" s="0"/>
      <c r="L136" s="722" t="s">
        <v>802</v>
      </c>
      <c r="M136" s="723" t="n">
        <v>0.00174479541531193</v>
      </c>
      <c r="N136" s="723" t="n">
        <v>0.00348959083062387</v>
      </c>
      <c r="O136" s="723" t="n">
        <v>0.0052343862459358</v>
      </c>
      <c r="P136" s="724" t="n">
        <v>0.00697918166124773</v>
      </c>
      <c r="Q136" s="0"/>
      <c r="AC136" s="463" t="s">
        <v>790</v>
      </c>
      <c r="AD136" s="463"/>
      <c r="AE136" s="463"/>
      <c r="AF136" s="463"/>
      <c r="AG136" s="463"/>
      <c r="AH136" s="463"/>
      <c r="AI136" s="463"/>
      <c r="AJ136" s="0"/>
    </row>
    <row r="137" customFormat="false" ht="15" hidden="false" customHeight="true" outlineLevel="0" collapsed="false">
      <c r="K137" s="0"/>
      <c r="L137" s="0"/>
      <c r="M137" s="0"/>
      <c r="N137" s="0"/>
      <c r="O137" s="0"/>
      <c r="P137" s="0"/>
      <c r="Q137" s="0"/>
      <c r="AC137" s="0"/>
      <c r="AD137" s="0"/>
      <c r="AE137" s="0"/>
      <c r="AF137" s="0"/>
      <c r="AG137" s="0"/>
      <c r="AH137" s="0"/>
      <c r="AI137" s="0"/>
      <c r="AJ137" s="0"/>
    </row>
    <row r="138" customFormat="false" ht="15" hidden="false" customHeight="true" outlineLevel="0" collapsed="false">
      <c r="K138" s="0"/>
      <c r="L138" s="0"/>
      <c r="M138" s="0"/>
      <c r="N138" s="0"/>
      <c r="O138" s="0"/>
      <c r="P138" s="0"/>
      <c r="Q138" s="0"/>
      <c r="AC138" s="718" t="s">
        <v>792</v>
      </c>
      <c r="AD138" s="718"/>
      <c r="AE138" s="718"/>
      <c r="AF138" s="718"/>
      <c r="AG138" s="718"/>
      <c r="AH138" s="718"/>
      <c r="AI138" s="718"/>
      <c r="AJ138" s="487"/>
    </row>
    <row r="139" customFormat="false" ht="21.75" hidden="false" customHeight="true" outlineLevel="0" collapsed="false">
      <c r="K139" s="463" t="s">
        <v>803</v>
      </c>
      <c r="L139" s="463"/>
      <c r="M139" s="463"/>
      <c r="N139" s="463"/>
      <c r="O139" s="463"/>
      <c r="P139" s="463"/>
      <c r="Q139" s="463"/>
      <c r="AC139" s="718" t="s">
        <v>793</v>
      </c>
      <c r="AD139" s="718"/>
      <c r="AE139" s="718"/>
      <c r="AF139" s="718"/>
      <c r="AG139" s="718"/>
      <c r="AH139" s="718"/>
      <c r="AI139" s="718"/>
      <c r="AJ139" s="487"/>
    </row>
    <row r="140" customFormat="false" ht="15" hidden="false" customHeight="true" outlineLevel="0" collapsed="false">
      <c r="K140" s="0"/>
      <c r="L140" s="0"/>
      <c r="M140" s="0"/>
      <c r="N140" s="0"/>
      <c r="O140" s="0"/>
      <c r="P140" s="0"/>
      <c r="Q140" s="0"/>
      <c r="AC140" s="718" t="s">
        <v>795</v>
      </c>
      <c r="AD140" s="718"/>
      <c r="AE140" s="718"/>
      <c r="AF140" s="718"/>
      <c r="AG140" s="718"/>
      <c r="AH140" s="718"/>
      <c r="AI140" s="718"/>
    </row>
    <row r="141" customFormat="false" ht="15.75" hidden="false" customHeight="true" outlineLevel="0" collapsed="false">
      <c r="K141" s="5" t="s">
        <v>804</v>
      </c>
      <c r="L141" s="0"/>
      <c r="M141" s="0"/>
      <c r="N141" s="0"/>
      <c r="O141" s="0"/>
      <c r="P141" s="0"/>
      <c r="Q141" s="0"/>
      <c r="AC141" s="718" t="s">
        <v>796</v>
      </c>
      <c r="AD141" s="718"/>
      <c r="AE141" s="718"/>
      <c r="AF141" s="718"/>
      <c r="AG141" s="718"/>
      <c r="AH141" s="718"/>
      <c r="AI141" s="718"/>
    </row>
    <row r="142" customFormat="false" ht="34.5" hidden="false" customHeight="true" outlineLevel="0" collapsed="false">
      <c r="K142" s="718" t="s">
        <v>805</v>
      </c>
      <c r="L142" s="718"/>
      <c r="M142" s="718"/>
      <c r="N142" s="718"/>
      <c r="O142" s="718"/>
      <c r="P142" s="718"/>
      <c r="Q142" s="718"/>
      <c r="AC142" s="0"/>
      <c r="AD142" s="7" t="s">
        <v>797</v>
      </c>
      <c r="AE142" s="719" t="s">
        <v>798</v>
      </c>
      <c r="AF142" s="719" t="s">
        <v>799</v>
      </c>
      <c r="AG142" s="719" t="s">
        <v>800</v>
      </c>
      <c r="AH142" s="720" t="s">
        <v>801</v>
      </c>
      <c r="AI142" s="0"/>
    </row>
    <row r="143" customFormat="false" ht="15.75" hidden="false" customHeight="false" outlineLevel="0" collapsed="false">
      <c r="K143" s="5" t="s">
        <v>806</v>
      </c>
      <c r="L143" s="0"/>
      <c r="M143" s="0"/>
      <c r="N143" s="323" t="s">
        <v>807</v>
      </c>
      <c r="O143" s="326" t="n">
        <v>0.59</v>
      </c>
      <c r="P143" s="0"/>
      <c r="Q143" s="0"/>
      <c r="AC143" s="0"/>
      <c r="AD143" s="721" t="s">
        <v>748</v>
      </c>
      <c r="AE143" s="332" t="n">
        <v>0.00162962881138976</v>
      </c>
      <c r="AF143" s="332" t="n">
        <v>0.00325925762277952</v>
      </c>
      <c r="AG143" s="332" t="n">
        <v>0.00488888643416927</v>
      </c>
      <c r="AH143" s="333" t="n">
        <v>0.00651851524555903</v>
      </c>
      <c r="AI143" s="0"/>
    </row>
    <row r="144" customFormat="false" ht="15.75" hidden="false" customHeight="false" outlineLevel="0" collapsed="false">
      <c r="K144" s="0"/>
      <c r="L144" s="0"/>
      <c r="M144" s="0"/>
      <c r="N144" s="323" t="s">
        <v>808</v>
      </c>
      <c r="O144" s="326" t="n">
        <v>0.37</v>
      </c>
      <c r="P144" s="0"/>
      <c r="Q144" s="0"/>
      <c r="AC144" s="0"/>
      <c r="AD144" s="721" t="s">
        <v>749</v>
      </c>
      <c r="AE144" s="332" t="n">
        <v>0.00184681237660293</v>
      </c>
      <c r="AF144" s="332" t="n">
        <v>0.00369362475320586</v>
      </c>
      <c r="AG144" s="332" t="n">
        <v>0.00554043712980879</v>
      </c>
      <c r="AH144" s="333" t="n">
        <v>0.00738724950641172</v>
      </c>
      <c r="AI144" s="0"/>
    </row>
    <row r="145" customFormat="false" ht="15.75" hidden="false" customHeight="false" outlineLevel="0" collapsed="false">
      <c r="K145" s="0"/>
      <c r="L145" s="0"/>
      <c r="M145" s="0"/>
      <c r="N145" s="323" t="s">
        <v>809</v>
      </c>
      <c r="O145" s="326" t="n">
        <v>0.04</v>
      </c>
      <c r="P145" s="0"/>
      <c r="Q145" s="0"/>
      <c r="AC145" s="0"/>
      <c r="AD145" s="721" t="s">
        <v>750</v>
      </c>
      <c r="AE145" s="332" t="n">
        <v>0.00192712614629547</v>
      </c>
      <c r="AF145" s="332" t="n">
        <v>0.00385425229259094</v>
      </c>
      <c r="AG145" s="332" t="n">
        <v>0.00578137843888641</v>
      </c>
      <c r="AH145" s="333" t="n">
        <v>0.00770850458518188</v>
      </c>
      <c r="AI145" s="0"/>
    </row>
    <row r="146" customFormat="false" ht="15.75" hidden="false" customHeight="false" outlineLevel="0" collapsed="false">
      <c r="K146" s="0"/>
      <c r="L146" s="0"/>
      <c r="M146" s="0"/>
      <c r="N146" s="0"/>
      <c r="O146" s="0"/>
      <c r="P146" s="0"/>
      <c r="Q146" s="0"/>
      <c r="AC146" s="0"/>
      <c r="AD146" s="721" t="s">
        <v>421</v>
      </c>
      <c r="AE146" s="332" t="n">
        <v>0.00171500981980649</v>
      </c>
      <c r="AF146" s="332" t="n">
        <v>0.00343001963961299</v>
      </c>
      <c r="AG146" s="332" t="n">
        <v>0.00514502945941948</v>
      </c>
      <c r="AH146" s="333" t="n">
        <v>0.00686003927922597</v>
      </c>
      <c r="AI146" s="0"/>
    </row>
    <row r="147" customFormat="false" ht="15.75" hidden="false" customHeight="false" outlineLevel="0" collapsed="false">
      <c r="K147" s="5" t="s">
        <v>810</v>
      </c>
      <c r="L147" s="0"/>
      <c r="M147" s="0"/>
      <c r="N147" s="0"/>
      <c r="O147" s="0"/>
      <c r="P147" s="0"/>
      <c r="Q147" s="0"/>
      <c r="AC147" s="0"/>
      <c r="AD147" s="722" t="s">
        <v>802</v>
      </c>
      <c r="AE147" s="723" t="n">
        <v>0.00174479541531193</v>
      </c>
      <c r="AF147" s="723" t="n">
        <v>0.00348959083062387</v>
      </c>
      <c r="AG147" s="723" t="n">
        <v>0.0052343862459358</v>
      </c>
      <c r="AH147" s="724" t="n">
        <v>0.00697918166124773</v>
      </c>
      <c r="AI147" s="0"/>
    </row>
    <row r="148" customFormat="false" ht="15" hidden="false" customHeight="false" outlineLevel="0" collapsed="false">
      <c r="K148" s="5" t="s">
        <v>811</v>
      </c>
      <c r="L148" s="0"/>
      <c r="M148" s="0"/>
      <c r="N148" s="0"/>
      <c r="O148" s="0"/>
      <c r="P148" s="0"/>
      <c r="Q148" s="0"/>
      <c r="AC148" s="0"/>
      <c r="AD148" s="0"/>
      <c r="AE148" s="0"/>
      <c r="AF148" s="0"/>
      <c r="AG148" s="0"/>
      <c r="AH148" s="0"/>
      <c r="AI148" s="0"/>
    </row>
    <row r="149" customFormat="false" ht="15" hidden="false" customHeight="false" outlineLevel="0" collapsed="false">
      <c r="K149" s="5" t="s">
        <v>812</v>
      </c>
      <c r="L149" s="0"/>
      <c r="M149" s="0"/>
      <c r="N149" s="0"/>
      <c r="O149" s="0"/>
      <c r="P149" s="0"/>
      <c r="Q149" s="0"/>
      <c r="AC149" s="0"/>
      <c r="AD149" s="0"/>
      <c r="AE149" s="0"/>
      <c r="AF149" s="0"/>
      <c r="AG149" s="0"/>
      <c r="AH149" s="0"/>
      <c r="AI149" s="0"/>
    </row>
    <row r="150" customFormat="false" ht="33.75" hidden="false" customHeight="true" outlineLevel="0" collapsed="false">
      <c r="K150" s="718" t="s">
        <v>813</v>
      </c>
      <c r="L150" s="718"/>
      <c r="M150" s="718"/>
      <c r="N150" s="718"/>
      <c r="O150" s="718"/>
      <c r="P150" s="718"/>
      <c r="Q150" s="718"/>
      <c r="AC150" s="463" t="s">
        <v>803</v>
      </c>
      <c r="AD150" s="463"/>
      <c r="AE150" s="463"/>
      <c r="AF150" s="463"/>
      <c r="AG150" s="463"/>
      <c r="AH150" s="463"/>
      <c r="AI150" s="463"/>
    </row>
    <row r="151" customFormat="false" ht="15.75" hidden="false" customHeight="true" outlineLevel="0" collapsed="false">
      <c r="K151" s="0"/>
      <c r="L151" s="0"/>
      <c r="M151" s="0"/>
      <c r="N151" s="0"/>
      <c r="O151" s="0"/>
      <c r="P151" s="0"/>
      <c r="Q151" s="0"/>
      <c r="AC151" s="0"/>
      <c r="AD151" s="0"/>
      <c r="AE151" s="0"/>
      <c r="AF151" s="0"/>
      <c r="AG151" s="0"/>
      <c r="AH151" s="0"/>
      <c r="AI151" s="0"/>
    </row>
    <row r="152" customFormat="false" ht="15.75" hidden="false" customHeight="false" outlineLevel="0" collapsed="false">
      <c r="K152" s="0"/>
      <c r="L152" s="725" t="s">
        <v>814</v>
      </c>
      <c r="M152" s="726" t="n">
        <v>2020</v>
      </c>
      <c r="N152" s="726" t="n">
        <v>2025</v>
      </c>
      <c r="O152" s="726" t="n">
        <v>2030</v>
      </c>
      <c r="P152" s="727" t="n">
        <v>2035</v>
      </c>
      <c r="Q152" s="0"/>
      <c r="AC152" s="5" t="s">
        <v>804</v>
      </c>
      <c r="AD152" s="0"/>
      <c r="AE152" s="0"/>
      <c r="AF152" s="0"/>
      <c r="AG152" s="0"/>
      <c r="AH152" s="0"/>
      <c r="AI152" s="0"/>
    </row>
    <row r="153" customFormat="false" ht="15.75" hidden="false" customHeight="true" outlineLevel="0" collapsed="false">
      <c r="K153" s="0"/>
      <c r="L153" s="728" t="s">
        <v>815</v>
      </c>
      <c r="M153" s="729" t="n">
        <v>7.19263193745459</v>
      </c>
      <c r="N153" s="729" t="n">
        <v>7.2499838065965</v>
      </c>
      <c r="O153" s="729" t="n">
        <v>7.30780650387688</v>
      </c>
      <c r="P153" s="730" t="n">
        <v>7.36348055217275</v>
      </c>
      <c r="Q153" s="0"/>
      <c r="AC153" s="718" t="s">
        <v>805</v>
      </c>
      <c r="AD153" s="718"/>
      <c r="AE153" s="718"/>
      <c r="AF153" s="718"/>
      <c r="AG153" s="718"/>
      <c r="AH153" s="718"/>
      <c r="AI153" s="718"/>
    </row>
    <row r="154" customFormat="false" ht="15.75" hidden="false" customHeight="false" outlineLevel="0" collapsed="false">
      <c r="K154" s="0"/>
      <c r="L154" s="728" t="s">
        <v>816</v>
      </c>
      <c r="M154" s="729" t="n">
        <v>4.51063358789525</v>
      </c>
      <c r="N154" s="729" t="n">
        <v>4.54660001430628</v>
      </c>
      <c r="O154" s="729" t="n">
        <v>4.58286170582109</v>
      </c>
      <c r="P154" s="730" t="n">
        <v>4.61777593949816</v>
      </c>
      <c r="Q154" s="0"/>
      <c r="AC154" s="5" t="s">
        <v>806</v>
      </c>
      <c r="AD154" s="0"/>
      <c r="AE154" s="0"/>
      <c r="AF154" s="323" t="s">
        <v>807</v>
      </c>
      <c r="AG154" s="326" t="n">
        <v>0.59</v>
      </c>
      <c r="AH154" s="0"/>
      <c r="AI154" s="0"/>
    </row>
    <row r="155" customFormat="false" ht="15.75" hidden="false" customHeight="false" outlineLevel="0" collapsed="false">
      <c r="K155" s="0"/>
      <c r="L155" s="0"/>
      <c r="M155" s="0"/>
      <c r="N155" s="0"/>
      <c r="O155" s="0"/>
      <c r="P155" s="0"/>
      <c r="Q155" s="0"/>
      <c r="AC155" s="0"/>
      <c r="AD155" s="0"/>
      <c r="AE155" s="0"/>
      <c r="AF155" s="323" t="s">
        <v>808</v>
      </c>
      <c r="AG155" s="326" t="n">
        <v>0.37</v>
      </c>
      <c r="AH155" s="0"/>
      <c r="AI155" s="0"/>
    </row>
    <row r="156" customFormat="false" ht="15.75" hidden="false" customHeight="false" outlineLevel="0" collapsed="false">
      <c r="K156" s="0"/>
      <c r="L156" s="728" t="s">
        <v>817</v>
      </c>
      <c r="M156" s="729" t="n">
        <v>0.428598792212796</v>
      </c>
      <c r="N156" s="729" t="n">
        <v>0.428598792212796</v>
      </c>
      <c r="O156" s="729" t="n">
        <v>0.428598792212796</v>
      </c>
      <c r="P156" s="730" t="n">
        <v>0.428598792212796</v>
      </c>
      <c r="Q156" s="0"/>
      <c r="AC156" s="0"/>
      <c r="AD156" s="0"/>
      <c r="AE156" s="0"/>
      <c r="AF156" s="323" t="s">
        <v>809</v>
      </c>
      <c r="AG156" s="326" t="n">
        <v>0.04</v>
      </c>
      <c r="AH156" s="0"/>
      <c r="AI156" s="0"/>
    </row>
    <row r="157" customFormat="false" ht="15" hidden="false" customHeight="false" outlineLevel="0" collapsed="false">
      <c r="K157" s="0"/>
      <c r="L157" s="0"/>
      <c r="M157" s="0"/>
      <c r="N157" s="0"/>
      <c r="O157" s="0"/>
      <c r="P157" s="0"/>
      <c r="Q157" s="0"/>
      <c r="AC157" s="0"/>
      <c r="AD157" s="0"/>
      <c r="AE157" s="0"/>
      <c r="AF157" s="0"/>
      <c r="AG157" s="0"/>
      <c r="AH157" s="0"/>
      <c r="AI157" s="0"/>
    </row>
    <row r="158" customFormat="false" ht="15" hidden="false" customHeight="false" outlineLevel="0" collapsed="false">
      <c r="K158" s="0"/>
      <c r="L158" s="0"/>
      <c r="M158" s="0"/>
      <c r="N158" s="0"/>
      <c r="O158" s="0"/>
      <c r="P158" s="0"/>
      <c r="Q158" s="0"/>
      <c r="AC158" s="5" t="s">
        <v>810</v>
      </c>
      <c r="AD158" s="0"/>
      <c r="AE158" s="0"/>
      <c r="AF158" s="0"/>
      <c r="AG158" s="0"/>
      <c r="AH158" s="0"/>
      <c r="AI158" s="0"/>
    </row>
    <row r="159" customFormat="false" ht="21" hidden="false" customHeight="true" outlineLevel="0" collapsed="false">
      <c r="K159" s="463" t="s">
        <v>818</v>
      </c>
      <c r="L159" s="0"/>
      <c r="M159" s="0"/>
      <c r="N159" s="0"/>
      <c r="O159" s="0"/>
      <c r="P159" s="0"/>
      <c r="Q159" s="0"/>
      <c r="AC159" s="5" t="s">
        <v>811</v>
      </c>
      <c r="AD159" s="0"/>
      <c r="AE159" s="0"/>
      <c r="AF159" s="0"/>
      <c r="AG159" s="0"/>
      <c r="AH159" s="0"/>
      <c r="AI159" s="0"/>
    </row>
    <row r="160" customFormat="false" ht="15.75" hidden="false" customHeight="false" outlineLevel="0" collapsed="false">
      <c r="K160" s="0"/>
      <c r="L160" s="0"/>
      <c r="M160" s="0"/>
      <c r="N160" s="0"/>
      <c r="O160" s="0"/>
      <c r="P160" s="0"/>
      <c r="Q160" s="0"/>
      <c r="AC160" s="5" t="s">
        <v>812</v>
      </c>
      <c r="AD160" s="0"/>
      <c r="AE160" s="0"/>
      <c r="AF160" s="0"/>
      <c r="AG160" s="0"/>
      <c r="AH160" s="0"/>
      <c r="AI160" s="0"/>
    </row>
    <row r="161" customFormat="false" ht="15.75" hidden="false" customHeight="true" outlineLevel="0" collapsed="false">
      <c r="K161" s="1"/>
      <c r="L161" s="661"/>
      <c r="M161" s="465" t="n">
        <v>2010</v>
      </c>
      <c r="N161" s="465" t="n">
        <v>2020</v>
      </c>
      <c r="O161" s="465" t="n">
        <v>2025</v>
      </c>
      <c r="P161" s="465" t="n">
        <v>2030</v>
      </c>
      <c r="Q161" s="466" t="n">
        <v>2035</v>
      </c>
      <c r="AC161" s="718" t="s">
        <v>813</v>
      </c>
      <c r="AD161" s="718"/>
      <c r="AE161" s="718"/>
      <c r="AF161" s="718"/>
      <c r="AG161" s="718"/>
      <c r="AH161" s="718"/>
      <c r="AI161" s="718"/>
    </row>
    <row r="162" customFormat="false" ht="15.75" hidden="false" customHeight="false" outlineLevel="0" collapsed="false">
      <c r="K162" s="1"/>
      <c r="L162" s="731" t="s">
        <v>819</v>
      </c>
      <c r="M162" s="700" t="n">
        <v>4637.62958560232</v>
      </c>
      <c r="N162" s="700" t="n">
        <v>4500.77164319155</v>
      </c>
      <c r="O162" s="700" t="n">
        <v>4260.44611764993</v>
      </c>
      <c r="P162" s="700" t="n">
        <v>4129.41735243774</v>
      </c>
      <c r="Q162" s="701" t="n">
        <v>4155.63533646055</v>
      </c>
      <c r="AC162" s="0"/>
      <c r="AD162" s="0"/>
      <c r="AE162" s="0"/>
      <c r="AF162" s="0"/>
      <c r="AG162" s="0"/>
      <c r="AH162" s="0"/>
      <c r="AI162" s="0"/>
    </row>
    <row r="163" customFormat="false" ht="15.75" hidden="false" customHeight="false" outlineLevel="0" collapsed="false">
      <c r="AC163" s="0"/>
      <c r="AD163" s="725" t="s">
        <v>814</v>
      </c>
      <c r="AE163" s="726" t="n">
        <v>2020</v>
      </c>
      <c r="AF163" s="726" t="n">
        <v>2025</v>
      </c>
      <c r="AG163" s="726" t="n">
        <v>2030</v>
      </c>
      <c r="AH163" s="727" t="n">
        <v>2035</v>
      </c>
      <c r="AI163" s="0"/>
    </row>
    <row r="164" customFormat="false" ht="15.75" hidden="false" customHeight="false" outlineLevel="0" collapsed="false">
      <c r="AC164" s="0"/>
      <c r="AD164" s="728" t="s">
        <v>815</v>
      </c>
      <c r="AE164" s="729" t="n">
        <v>7.19263193745459</v>
      </c>
      <c r="AF164" s="729" t="n">
        <v>7.2499838065965</v>
      </c>
      <c r="AG164" s="729" t="n">
        <v>7.30780650387688</v>
      </c>
      <c r="AH164" s="730" t="n">
        <v>7.36348055217275</v>
      </c>
      <c r="AI164" s="0"/>
    </row>
    <row r="165" customFormat="false" ht="15.75" hidden="false" customHeight="false" outlineLevel="0" collapsed="false">
      <c r="AC165" s="0"/>
      <c r="AD165" s="728" t="s">
        <v>816</v>
      </c>
      <c r="AE165" s="729" t="n">
        <v>4.51063358789525</v>
      </c>
      <c r="AF165" s="729" t="n">
        <v>4.54660001430628</v>
      </c>
      <c r="AG165" s="729" t="n">
        <v>4.58286170582109</v>
      </c>
      <c r="AH165" s="730" t="n">
        <v>4.61777593949816</v>
      </c>
      <c r="AI165" s="0"/>
    </row>
    <row r="166" customFormat="false" ht="15.75" hidden="false" customHeight="false" outlineLevel="0" collapsed="false">
      <c r="AC166" s="0"/>
      <c r="AD166" s="0"/>
      <c r="AE166" s="0"/>
      <c r="AF166" s="0"/>
      <c r="AG166" s="0"/>
      <c r="AH166" s="0"/>
      <c r="AI166" s="0"/>
    </row>
    <row r="167" customFormat="false" ht="15.75" hidden="false" customHeight="false" outlineLevel="0" collapsed="false">
      <c r="AC167" s="0"/>
      <c r="AD167" s="728" t="s">
        <v>817</v>
      </c>
      <c r="AE167" s="729" t="n">
        <v>0.428598792212796</v>
      </c>
      <c r="AF167" s="729" t="n">
        <v>0.428598792212796</v>
      </c>
      <c r="AG167" s="729" t="n">
        <v>0.428598792212796</v>
      </c>
      <c r="AH167" s="730" t="n">
        <v>0.428598792212796</v>
      </c>
      <c r="AI167" s="0"/>
    </row>
    <row r="168" customFormat="false" ht="15" hidden="false" customHeight="false" outlineLevel="0" collapsed="false">
      <c r="AC168" s="0"/>
      <c r="AD168" s="0"/>
      <c r="AE168" s="0"/>
      <c r="AF168" s="0"/>
      <c r="AG168" s="0"/>
      <c r="AH168" s="0"/>
      <c r="AI168" s="0"/>
    </row>
    <row r="169" customFormat="false" ht="15" hidden="false" customHeight="false" outlineLevel="0" collapsed="false">
      <c r="AC169" s="0"/>
      <c r="AD169" s="0"/>
      <c r="AE169" s="0"/>
      <c r="AF169" s="0"/>
      <c r="AG169" s="0"/>
      <c r="AH169" s="0"/>
      <c r="AI169" s="0"/>
    </row>
    <row r="170" customFormat="false" ht="21" hidden="false" customHeight="false" outlineLevel="0" collapsed="false">
      <c r="AC170" s="463" t="s">
        <v>818</v>
      </c>
      <c r="AD170" s="0"/>
      <c r="AE170" s="0"/>
      <c r="AF170" s="0"/>
      <c r="AG170" s="0"/>
      <c r="AH170" s="0"/>
      <c r="AI170" s="0"/>
    </row>
    <row r="171" customFormat="false" ht="15.75" hidden="false" customHeight="false" outlineLevel="0" collapsed="false">
      <c r="AC171" s="0"/>
      <c r="AD171" s="0"/>
      <c r="AE171" s="0"/>
      <c r="AF171" s="0"/>
      <c r="AG171" s="0"/>
      <c r="AH171" s="0"/>
      <c r="AI171" s="0"/>
    </row>
    <row r="172" customFormat="false" ht="15.75" hidden="false" customHeight="false" outlineLevel="0" collapsed="false">
      <c r="AC172" s="1"/>
      <c r="AD172" s="661"/>
      <c r="AE172" s="465" t="n">
        <v>2010</v>
      </c>
      <c r="AF172" s="465" t="n">
        <v>2020</v>
      </c>
      <c r="AG172" s="465" t="n">
        <v>2025</v>
      </c>
      <c r="AH172" s="465" t="n">
        <v>2030</v>
      </c>
      <c r="AI172" s="466" t="n">
        <v>2035</v>
      </c>
    </row>
    <row r="173" customFormat="false" ht="15.75" hidden="false" customHeight="false" outlineLevel="0" collapsed="false">
      <c r="AC173" s="1"/>
      <c r="AD173" s="731" t="s">
        <v>819</v>
      </c>
      <c r="AE173" s="700" t="n">
        <v>4637.62958560232</v>
      </c>
      <c r="AF173" s="700" t="n">
        <v>4500.77164319155</v>
      </c>
      <c r="AG173" s="700" t="n">
        <v>4260.44611764993</v>
      </c>
      <c r="AH173" s="700" t="n">
        <v>4129.41735243774</v>
      </c>
      <c r="AI173" s="701" t="n">
        <v>4155.63533646055</v>
      </c>
    </row>
    <row r="174" customFormat="false" ht="15" hidden="false" customHeight="false" outlineLevel="0" collapsed="false">
      <c r="AD174" s="0"/>
    </row>
    <row r="175" customFormat="false" ht="15" hidden="false" customHeight="false" outlineLevel="0" collapsed="false">
      <c r="AD175" s="0"/>
    </row>
    <row r="176" customFormat="false" ht="15" hidden="false" customHeight="false" outlineLevel="0" collapsed="false">
      <c r="AD176" s="0"/>
    </row>
    <row r="177" customFormat="false" ht="15" hidden="false" customHeight="false" outlineLevel="0" collapsed="false">
      <c r="AD177" s="0"/>
    </row>
    <row r="178" customFormat="false" ht="15" hidden="false" customHeight="false" outlineLevel="0" collapsed="false">
      <c r="AD178" s="5" t="s">
        <v>638</v>
      </c>
    </row>
    <row r="179" customFormat="false" ht="15" hidden="false" customHeight="false" outlineLevel="0" collapsed="false">
      <c r="AD179" s="0"/>
    </row>
    <row r="180" customFormat="false" ht="46.9" hidden="false" customHeight="false" outlineLevel="0" collapsed="false">
      <c r="AD180" s="565" t="s">
        <v>639</v>
      </c>
    </row>
    <row r="181" customFormat="false" ht="72.75" hidden="false" customHeight="false" outlineLevel="0" collapsed="false">
      <c r="AD181" s="566" t="s">
        <v>640</v>
      </c>
    </row>
    <row r="182" customFormat="false" ht="115.5" hidden="false" customHeight="false" outlineLevel="0" collapsed="false">
      <c r="AD182" s="566" t="s">
        <v>820</v>
      </c>
    </row>
    <row r="183" customFormat="false" ht="30" hidden="false" customHeight="false" outlineLevel="0" collapsed="false">
      <c r="AD183" s="566" t="s">
        <v>821</v>
      </c>
    </row>
    <row r="184" customFormat="false" ht="44.25" hidden="false" customHeight="false" outlineLevel="0" collapsed="false">
      <c r="AD184" s="565" t="s">
        <v>643</v>
      </c>
    </row>
    <row r="185" customFormat="false" ht="31.5" hidden="false" customHeight="false" outlineLevel="0" collapsed="false">
      <c r="AD185" s="566" t="s">
        <v>644</v>
      </c>
    </row>
    <row r="186" customFormat="false" ht="30" hidden="false" customHeight="false" outlineLevel="0" collapsed="false">
      <c r="AD186" s="566" t="s">
        <v>645</v>
      </c>
    </row>
    <row r="187" customFormat="false" ht="30" hidden="false" customHeight="false" outlineLevel="0" collapsed="false">
      <c r="AD187" s="566" t="s">
        <v>646</v>
      </c>
    </row>
    <row r="188" customFormat="false" ht="15.75" hidden="false" customHeight="false" outlineLevel="0" collapsed="false">
      <c r="AD188" s="565" t="s">
        <v>647</v>
      </c>
    </row>
  </sheetData>
  <mergeCells count="37">
    <mergeCell ref="A3:G3"/>
    <mergeCell ref="K3:Q3"/>
    <mergeCell ref="AC3:AI3"/>
    <mergeCell ref="B24:B28"/>
    <mergeCell ref="E24:E28"/>
    <mergeCell ref="L25:L29"/>
    <mergeCell ref="AD30:AD34"/>
    <mergeCell ref="L31:Q31"/>
    <mergeCell ref="L33:Q33"/>
    <mergeCell ref="AD36:AI36"/>
    <mergeCell ref="AD38:AI38"/>
    <mergeCell ref="L51:Q51"/>
    <mergeCell ref="AD56:AI56"/>
    <mergeCell ref="M65:M71"/>
    <mergeCell ref="N65:N71"/>
    <mergeCell ref="O65:O71"/>
    <mergeCell ref="P65:Q71"/>
    <mergeCell ref="AE70:AE76"/>
    <mergeCell ref="AF70:AF76"/>
    <mergeCell ref="AG70:AG76"/>
    <mergeCell ref="AH70:AI76"/>
    <mergeCell ref="L75:Q75"/>
    <mergeCell ref="AD80:AI80"/>
    <mergeCell ref="L90:Q91"/>
    <mergeCell ref="AD95:AI96"/>
    <mergeCell ref="K127:Q127"/>
    <mergeCell ref="K128:Q128"/>
    <mergeCell ref="K129:Q129"/>
    <mergeCell ref="K130:Q130"/>
    <mergeCell ref="AC138:AI138"/>
    <mergeCell ref="AC139:AI139"/>
    <mergeCell ref="AC140:AI140"/>
    <mergeCell ref="AC141:AI141"/>
    <mergeCell ref="K142:Q142"/>
    <mergeCell ref="K150:Q150"/>
    <mergeCell ref="AC153:AI153"/>
    <mergeCell ref="AC161:AI16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1:78"/>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F1" activeCellId="1" sqref="AF33:AF34 F1"/>
    </sheetView>
  </sheetViews>
  <sheetFormatPr defaultRowHeight="15"/>
  <cols>
    <col collapsed="false" hidden="false" max="1" min="1" style="5" width="77.8520408163265"/>
    <col collapsed="false" hidden="false" max="2" min="2" style="337" width="20.8622448979592"/>
    <col collapsed="false" hidden="false" max="3" min="3" style="5" width="11.8622448979592"/>
    <col collapsed="false" hidden="false" max="4" min="4" style="5" width="16.4234693877551"/>
    <col collapsed="false" hidden="false" max="5" min="5" style="5" width="19.2857142857143"/>
    <col collapsed="false" hidden="false" max="6" min="6" style="5" width="19"/>
    <col collapsed="false" hidden="false" max="7" min="7" style="5" width="11.5714285714286"/>
    <col collapsed="false" hidden="false" max="8" min="8" style="5" width="18.5765306122449"/>
    <col collapsed="false" hidden="false" max="1025" min="9" style="5" width="11.5714285714286"/>
  </cols>
  <sheetData>
    <row r="1" customFormat="false" ht="15" hidden="false" customHeight="false" outlineLevel="0" collapsed="false">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8.75" hidden="false" customHeight="false" outlineLevel="0" collapsed="false">
      <c r="A2" s="567" t="s">
        <v>822</v>
      </c>
      <c r="B2" s="732"/>
      <c r="C2" s="567"/>
      <c r="D2" s="567"/>
      <c r="E2" s="567"/>
      <c r="F2" s="567"/>
      <c r="G2" s="0"/>
      <c r="H2" s="567" t="s">
        <v>425</v>
      </c>
      <c r="I2" s="567"/>
      <c r="J2" s="567"/>
      <c r="K2" s="567"/>
      <c r="L2" s="567"/>
      <c r="M2" s="56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0"/>
      <c r="B4" s="0"/>
      <c r="C4" s="5" t="n">
        <v>2035</v>
      </c>
      <c r="D4" s="5" t="n">
        <v>2035</v>
      </c>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75" hidden="false" customHeight="false" outlineLevel="0" collapsed="false">
      <c r="A5" s="733"/>
      <c r="B5" s="734" t="n">
        <v>2010</v>
      </c>
      <c r="C5" s="735" t="s">
        <v>649</v>
      </c>
      <c r="D5" s="735" t="s">
        <v>823</v>
      </c>
      <c r="E5" s="735" t="s">
        <v>824</v>
      </c>
      <c r="F5" s="735" t="s">
        <v>825</v>
      </c>
      <c r="G5" s="0"/>
      <c r="H5" s="736" t="s">
        <v>826</v>
      </c>
      <c r="I5" s="737"/>
      <c r="J5" s="737"/>
      <c r="K5" s="737"/>
      <c r="L5" s="737"/>
      <c r="M5" s="737"/>
      <c r="N5" s="737"/>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5" hidden="false" customHeight="false" outlineLevel="0" collapsed="false">
      <c r="A6" s="738" t="s">
        <v>827</v>
      </c>
      <c r="B6" s="738"/>
      <c r="C6" s="738"/>
      <c r="D6" s="738"/>
      <c r="E6" s="738"/>
      <c r="F6" s="738"/>
      <c r="G6" s="0"/>
      <c r="H6" s="739" t="s">
        <v>584</v>
      </c>
      <c r="I6" s="740" t="n">
        <v>2010</v>
      </c>
      <c r="J6" s="740" t="n">
        <v>2020</v>
      </c>
      <c r="K6" s="740" t="n">
        <v>2025</v>
      </c>
      <c r="L6" s="740" t="n">
        <v>2030</v>
      </c>
      <c r="M6" s="741" t="n">
        <v>2035</v>
      </c>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742" t="s">
        <v>828</v>
      </c>
      <c r="B7" s="743" t="n">
        <v>5340</v>
      </c>
      <c r="C7" s="743" t="n">
        <v>4498</v>
      </c>
      <c r="D7" s="743" t="n">
        <v>4556</v>
      </c>
      <c r="E7" s="744" t="n">
        <f aca="false">-(B7-C7)/B7</f>
        <v>-0.157677902621723</v>
      </c>
      <c r="F7" s="744" t="n">
        <f aca="false">-(B7-D7)/B7</f>
        <v>-0.146816479400749</v>
      </c>
      <c r="G7" s="0"/>
      <c r="H7" s="745" t="s">
        <v>829</v>
      </c>
      <c r="I7" s="746" t="n">
        <v>3.44</v>
      </c>
      <c r="J7" s="746" t="n">
        <f aca="false">I7+($M7-$I7)/25*(J$6-I$6)</f>
        <v>3.27713903913458</v>
      </c>
      <c r="K7" s="746" t="n">
        <f aca="false">J7+($M7-$I7)/25*(K$6-J$6)</f>
        <v>3.19570855870188</v>
      </c>
      <c r="L7" s="746" t="n">
        <f aca="false">K7+($M7-$I7)/25*(L$6-K$6)</f>
        <v>3.11427807826917</v>
      </c>
      <c r="M7" s="747" t="n">
        <f aca="false">I7*(1+F8)</f>
        <v>3.03284759783646</v>
      </c>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381" t="s">
        <v>830</v>
      </c>
      <c r="B8" s="743" t="n">
        <v>3143</v>
      </c>
      <c r="C8" s="743" t="n">
        <v>2730</v>
      </c>
      <c r="D8" s="743" t="n">
        <v>2771</v>
      </c>
      <c r="E8" s="744" t="n">
        <f aca="false">-(B8-C8)/B8</f>
        <v>-0.131403118040089</v>
      </c>
      <c r="F8" s="744" t="n">
        <f aca="false">-(B8-D8)/B8</f>
        <v>-0.118358256442889</v>
      </c>
      <c r="G8" s="0"/>
      <c r="H8" s="745" t="s">
        <v>135</v>
      </c>
      <c r="I8" s="746" t="n">
        <v>0.23</v>
      </c>
      <c r="J8" s="746" t="n">
        <f aca="false">I8+($M8-$I8)/25*(J$6-I$6)</f>
        <v>0.209598732840549</v>
      </c>
      <c r="K8" s="746" t="n">
        <f aca="false">J8+($M8-$I8)/25*(K$6-J$6)</f>
        <v>0.199398099260824</v>
      </c>
      <c r="L8" s="746" t="n">
        <f aca="false">K8+($M8-$I8)/25*(L$6-K$6)</f>
        <v>0.189197465681098</v>
      </c>
      <c r="M8" s="747" t="n">
        <f aca="false">I8*(1+F10)</f>
        <v>0.178996832101373</v>
      </c>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381" t="s">
        <v>831</v>
      </c>
      <c r="B9" s="743" t="n">
        <v>1226</v>
      </c>
      <c r="C9" s="743" t="n">
        <v>1011</v>
      </c>
      <c r="D9" s="743" t="n">
        <v>1031</v>
      </c>
      <c r="E9" s="744" t="n">
        <f aca="false">-(B9-C9)/B9</f>
        <v>-0.17536704730832</v>
      </c>
      <c r="F9" s="744" t="n">
        <f aca="false">-(B9-D9)/B9</f>
        <v>-0.15905383360522</v>
      </c>
      <c r="G9" s="0"/>
      <c r="H9" s="745" t="s">
        <v>593</v>
      </c>
      <c r="I9" s="746" t="n">
        <v>0</v>
      </c>
      <c r="J9" s="746" t="n">
        <f aca="false">I9+($M9-$I9)/25*(J$6-I$6)</f>
        <v>0</v>
      </c>
      <c r="K9" s="746" t="n">
        <f aca="false">J9+($M9-$I9)/25*(K$6-J$6)</f>
        <v>0</v>
      </c>
      <c r="L9" s="746" t="n">
        <f aca="false">K9+($M9-$I9)/25*(L$6-K$6)</f>
        <v>0</v>
      </c>
      <c r="M9" s="747" t="n">
        <v>0</v>
      </c>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381" t="s">
        <v>832</v>
      </c>
      <c r="B10" s="743" t="n">
        <v>947</v>
      </c>
      <c r="C10" s="743" t="n">
        <v>740</v>
      </c>
      <c r="D10" s="743" t="n">
        <v>737</v>
      </c>
      <c r="E10" s="744" t="n">
        <f aca="false">-(B10-C10)/B10</f>
        <v>-0.218585005279831</v>
      </c>
      <c r="F10" s="744" t="n">
        <f aca="false">-(B10-D10)/B10</f>
        <v>-0.221752903907075</v>
      </c>
      <c r="G10" s="0"/>
      <c r="H10" s="745" t="s">
        <v>833</v>
      </c>
      <c r="I10" s="746" t="n">
        <v>0.66</v>
      </c>
      <c r="J10" s="746" t="n">
        <f aca="false">I10+($M10-$I10)/25*(J$6-I$6)</f>
        <v>0.618009787928222</v>
      </c>
      <c r="K10" s="746" t="n">
        <f aca="false">J10+($M10-$I10)/25*(K$6-J$6)</f>
        <v>0.597014681892333</v>
      </c>
      <c r="L10" s="746" t="n">
        <f aca="false">K10+($M10-$I10)/25*(L$6-K$6)</f>
        <v>0.576019575856444</v>
      </c>
      <c r="M10" s="747" t="n">
        <f aca="false">I10*(1+F9)</f>
        <v>0.555024469820555</v>
      </c>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381" t="s">
        <v>834</v>
      </c>
      <c r="B11" s="743" t="n">
        <v>11</v>
      </c>
      <c r="C11" s="743" t="n">
        <v>8</v>
      </c>
      <c r="D11" s="743" t="n">
        <v>8</v>
      </c>
      <c r="E11" s="744" t="n">
        <f aca="false">-(B11-C11)/B11</f>
        <v>-0.272727272727273</v>
      </c>
      <c r="F11" s="744" t="n">
        <f aca="false">-(B11-D11)/B11</f>
        <v>-0.272727272727273</v>
      </c>
      <c r="G11" s="0"/>
      <c r="H11" s="745" t="s">
        <v>778</v>
      </c>
      <c r="I11" s="746" t="n">
        <v>0</v>
      </c>
      <c r="J11" s="746" t="n">
        <f aca="false">I11+($M11-$I11)/25*(J$6-I$6)</f>
        <v>0</v>
      </c>
      <c r="K11" s="746" t="n">
        <f aca="false">J11+($M11-$I11)/25*(K$6-J$6)</f>
        <v>0</v>
      </c>
      <c r="L11" s="746" t="n">
        <f aca="false">K11+($M11-$I11)/25*(L$6-K$6)</f>
        <v>0</v>
      </c>
      <c r="M11" s="747" t="n">
        <v>0</v>
      </c>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381" t="s">
        <v>835</v>
      </c>
      <c r="B12" s="743" t="n">
        <v>12</v>
      </c>
      <c r="C12" s="743" t="n">
        <v>9</v>
      </c>
      <c r="D12" s="743" t="n">
        <v>9</v>
      </c>
      <c r="E12" s="744" t="n">
        <f aca="false">-(B12-C12)/B12</f>
        <v>-0.25</v>
      </c>
      <c r="F12" s="744" t="n">
        <f aca="false">-(B12-D12)/B12</f>
        <v>-0.25</v>
      </c>
      <c r="G12" s="0"/>
      <c r="H12" s="745" t="s">
        <v>836</v>
      </c>
      <c r="I12" s="746" t="n">
        <v>0.13</v>
      </c>
      <c r="J12" s="746" t="n">
        <f aca="false">I12+($M12-$I12)/25*(J$6-I$6)</f>
        <v>0.115818181818182</v>
      </c>
      <c r="K12" s="746" t="n">
        <f aca="false">J12+($M12-$I12)/25*(K$6-J$6)</f>
        <v>0.108727272727273</v>
      </c>
      <c r="L12" s="746" t="n">
        <f aca="false">K12+($M12-$I12)/25*(L$6-K$6)</f>
        <v>0.101636363636364</v>
      </c>
      <c r="M12" s="747" t="n">
        <f aca="false">I12*(1+F11)</f>
        <v>0.0945454545454546</v>
      </c>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82"/>
      <c r="B13" s="748"/>
      <c r="C13" s="748"/>
      <c r="D13" s="748"/>
      <c r="E13" s="744"/>
      <c r="F13" s="744"/>
      <c r="G13" s="0"/>
      <c r="H13" s="745"/>
      <c r="I13" s="746"/>
      <c r="J13" s="749"/>
      <c r="K13" s="749"/>
      <c r="L13" s="749"/>
      <c r="M13" s="75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738" t="s">
        <v>837</v>
      </c>
      <c r="B14" s="738"/>
      <c r="C14" s="738"/>
      <c r="D14" s="738"/>
      <c r="E14" s="738"/>
      <c r="F14" s="738"/>
      <c r="G14" s="0"/>
      <c r="H14" s="745" t="s">
        <v>59</v>
      </c>
      <c r="I14" s="746" t="e">
        <f aca="false">somme(I7:I12)</f>
        <v>#NAME?</v>
      </c>
      <c r="J14" s="746" t="e">
        <f aca="false">somme(J7:J12)</f>
        <v>#NAME?</v>
      </c>
      <c r="K14" s="746" t="e">
        <f aca="false">somme(K7:K12)</f>
        <v>#NAME?</v>
      </c>
      <c r="L14" s="746" t="e">
        <f aca="false">somme(L7:L12)</f>
        <v>#NAME?</v>
      </c>
      <c r="M14" s="747" t="n">
        <f aca="false">SUM(M7:M12)</f>
        <v>3.86141435430384</v>
      </c>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751" t="s">
        <v>838</v>
      </c>
      <c r="B15" s="752" t="n">
        <v>28</v>
      </c>
      <c r="C15" s="752" t="n">
        <v>26</v>
      </c>
      <c r="D15" s="752" t="n">
        <v>26.2</v>
      </c>
      <c r="E15" s="744" t="n">
        <f aca="false">-(B15-C15)/B15</f>
        <v>-0.0714285714285714</v>
      </c>
      <c r="F15" s="744" t="n">
        <f aca="false">-(B15-D15)/B15</f>
        <v>-0.0642857142857143</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753" t="s">
        <v>839</v>
      </c>
      <c r="B16" s="754" t="n">
        <v>13.8</v>
      </c>
      <c r="C16" s="754" t="n">
        <v>12.9</v>
      </c>
      <c r="D16" s="754" t="n">
        <v>13.1</v>
      </c>
      <c r="E16" s="744" t="n">
        <f aca="false">-(B16-C16)/B16</f>
        <v>-0.0652173913043479</v>
      </c>
      <c r="F16" s="744" t="n">
        <f aca="false">-(B16-D16)/B16</f>
        <v>-0.0507246376811595</v>
      </c>
      <c r="G16" s="0"/>
      <c r="H16" s="755" t="s">
        <v>840</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753" t="s">
        <v>841</v>
      </c>
      <c r="B17" s="754" t="n">
        <v>12.4</v>
      </c>
      <c r="C17" s="754" t="n">
        <v>11.2</v>
      </c>
      <c r="D17" s="754" t="n">
        <v>11.4</v>
      </c>
      <c r="E17" s="744" t="n">
        <f aca="false">-(B17-C17)/B17</f>
        <v>-0.0967741935483872</v>
      </c>
      <c r="F17" s="744" t="n">
        <f aca="false">-(B17-D17)/B17</f>
        <v>-0.0806451612903226</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false" outlineLevel="0" collapsed="false">
      <c r="A18" s="381" t="s">
        <v>842</v>
      </c>
      <c r="B18" s="756" t="n">
        <v>0.9805</v>
      </c>
      <c r="C18" s="757" t="n">
        <f aca="false">1-C19-C20</f>
        <v>0.9167</v>
      </c>
      <c r="D18" s="757" t="n">
        <f aca="false">1-D19-D20</f>
        <v>0.8467</v>
      </c>
      <c r="E18" s="744" t="n">
        <f aca="false">-(B18-C18)/B18</f>
        <v>-0.0650688424273331</v>
      </c>
      <c r="F18" s="744" t="n">
        <f aca="false">-(B18-D18)/B18</f>
        <v>-0.136460989291178</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381" t="s">
        <v>843</v>
      </c>
      <c r="B19" s="756" t="n">
        <v>0.013</v>
      </c>
      <c r="C19" s="757" t="n">
        <v>0.06</v>
      </c>
      <c r="D19" s="757" t="n">
        <v>0.13</v>
      </c>
      <c r="E19" s="744" t="n">
        <f aca="false">-(B19-C19)/B19</f>
        <v>3.61538461538462</v>
      </c>
      <c r="F19" s="744" t="n">
        <f aca="false">-(B19-D19)/B19</f>
        <v>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381" t="s">
        <v>844</v>
      </c>
      <c r="B20" s="756" t="n">
        <v>0.0065</v>
      </c>
      <c r="C20" s="757" t="n">
        <v>0.0233</v>
      </c>
      <c r="D20" s="757" t="n">
        <f aca="false">C20</f>
        <v>0.0233</v>
      </c>
      <c r="E20" s="744" t="n">
        <f aca="false">-(B20-C20)/B20</f>
        <v>2.58461538461538</v>
      </c>
      <c r="F20" s="744" t="n">
        <f aca="false">-(B20-D20)/B20</f>
        <v>2.58461538461538</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381"/>
      <c r="B21" s="756"/>
      <c r="C21" s="757"/>
      <c r="D21" s="757"/>
      <c r="E21" s="744"/>
      <c r="F21" s="74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false" outlineLevel="0" collapsed="false">
      <c r="A22" s="738" t="s">
        <v>845</v>
      </c>
      <c r="B22" s="738"/>
      <c r="C22" s="738"/>
      <c r="D22" s="738"/>
      <c r="E22" s="738"/>
      <c r="F22" s="738"/>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false" outlineLevel="0" collapsed="false">
      <c r="A23" s="758" t="s">
        <v>846</v>
      </c>
      <c r="B23" s="752" t="n">
        <v>3712082</v>
      </c>
      <c r="C23" s="752" t="n">
        <v>3691721</v>
      </c>
      <c r="D23" s="752" t="n">
        <v>3691721</v>
      </c>
      <c r="E23" s="744" t="n">
        <f aca="false">-(B23-C23)/B23</f>
        <v>-0.00548506202179801</v>
      </c>
      <c r="F23" s="744" t="n">
        <f aca="false">-(B23-D23)/B23</f>
        <v>-0.00548506202179801</v>
      </c>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false" outlineLevel="0" collapsed="false">
      <c r="A24" s="758" t="s">
        <v>847</v>
      </c>
      <c r="B24" s="752" t="n">
        <v>4178610</v>
      </c>
      <c r="C24" s="752" t="n">
        <v>3613119</v>
      </c>
      <c r="D24" s="752" t="n">
        <v>3677177</v>
      </c>
      <c r="E24" s="744" t="n">
        <f aca="false">-(B24-C24)/B24</f>
        <v>-0.135329930287823</v>
      </c>
      <c r="F24" s="744" t="n">
        <f aca="false">-(B24-D24)/B24</f>
        <v>-0.119999952137194</v>
      </c>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758" t="s">
        <v>848</v>
      </c>
      <c r="B25" s="752" t="n">
        <v>11552851</v>
      </c>
      <c r="C25" s="752" t="n">
        <v>10320003</v>
      </c>
      <c r="D25" s="752" t="n">
        <v>10458076</v>
      </c>
      <c r="E25" s="744" t="n">
        <f aca="false">-(B25-C25)/B25</f>
        <v>-0.106713745377656</v>
      </c>
      <c r="F25" s="744" t="n">
        <f aca="false">-(B25-D25)/B25</f>
        <v>-0.094762323170272</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758" t="s">
        <v>849</v>
      </c>
      <c r="B26" s="752" t="n">
        <v>1105264</v>
      </c>
      <c r="C26" s="752" t="n">
        <v>856768</v>
      </c>
      <c r="D26" s="752" t="n">
        <v>856768</v>
      </c>
      <c r="E26" s="744" t="n">
        <f aca="false">-(B26-C26)/B26</f>
        <v>-0.224829542987015</v>
      </c>
      <c r="F26" s="744" t="n">
        <f aca="false">-(B26-D26)/B26</f>
        <v>-0.224829542987015</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758" t="s">
        <v>850</v>
      </c>
      <c r="B27" s="752" t="n">
        <v>13075463</v>
      </c>
      <c r="C27" s="752" t="n">
        <v>12524205</v>
      </c>
      <c r="D27" s="752" t="n">
        <v>12524205</v>
      </c>
      <c r="E27" s="744" t="n">
        <f aca="false">-(B27-C27)/B27</f>
        <v>-0.0421597307873534</v>
      </c>
      <c r="F27" s="744" t="n">
        <f aca="false">-(B27-D27)/B27</f>
        <v>-0.0421597307873534</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758" t="s">
        <v>851</v>
      </c>
      <c r="B28" s="752" t="n">
        <v>1471730</v>
      </c>
      <c r="C28" s="752" t="n">
        <v>1016881</v>
      </c>
      <c r="D28" s="752" t="n">
        <v>1016881</v>
      </c>
      <c r="E28" s="744" t="n">
        <f aca="false">-(B28-C28)/B28</f>
        <v>-0.309057367859594</v>
      </c>
      <c r="F28" s="744" t="n">
        <f aca="false">-(B28-D28)/B28</f>
        <v>-0.309057367859594</v>
      </c>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758" t="s">
        <v>852</v>
      </c>
      <c r="B29" s="752" t="n">
        <v>8881165</v>
      </c>
      <c r="C29" s="752" t="n">
        <v>6136375</v>
      </c>
      <c r="D29" s="752" t="n">
        <v>6136375</v>
      </c>
      <c r="E29" s="744" t="n">
        <f aca="false">-(B29-C29)/B29</f>
        <v>-0.309057426587615</v>
      </c>
      <c r="F29" s="744" t="n">
        <f aca="false">-(B29-D29)/B29</f>
        <v>-0.309057426587615</v>
      </c>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758" t="s">
        <v>853</v>
      </c>
      <c r="B30" s="752" t="n">
        <v>580143</v>
      </c>
      <c r="C30" s="752" t="n">
        <v>580143</v>
      </c>
      <c r="D30" s="752" t="n">
        <v>580143</v>
      </c>
      <c r="E30" s="744" t="n">
        <f aca="false">-(B30-C30)/B30</f>
        <v>-0</v>
      </c>
      <c r="F30" s="744" t="n">
        <f aca="false">-(B30-D30)/B30</f>
        <v>-0</v>
      </c>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 hidden="false" customHeight="false" outlineLevel="0" collapsed="false">
      <c r="A31" s="758" t="s">
        <v>854</v>
      </c>
      <c r="B31" s="752" t="n">
        <v>48786</v>
      </c>
      <c r="C31" s="752" t="n">
        <v>33708</v>
      </c>
      <c r="D31" s="752" t="n">
        <v>33708</v>
      </c>
      <c r="E31" s="744" t="n">
        <f aca="false">-(B31-C31)/B31</f>
        <v>-0.309064075759439</v>
      </c>
      <c r="F31" s="744" t="n">
        <f aca="false">-(B31-D31)/B31</f>
        <v>-0.309064075759439</v>
      </c>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758" t="s">
        <v>855</v>
      </c>
      <c r="B32" s="752" t="n">
        <v>76828000</v>
      </c>
      <c r="C32" s="752" t="n">
        <v>70421385</v>
      </c>
      <c r="D32" s="752" t="n">
        <v>70421385</v>
      </c>
      <c r="E32" s="744" t="n">
        <f aca="false">-(B32-C32)/B32</f>
        <v>-0.0833890638829593</v>
      </c>
      <c r="F32" s="744" t="n">
        <f aca="false">-(B32-D32)/B32</f>
        <v>-0.0833890638829593</v>
      </c>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758" t="s">
        <v>856</v>
      </c>
      <c r="B33" s="752" t="n">
        <v>141679000</v>
      </c>
      <c r="C33" s="752" t="n">
        <v>141941140</v>
      </c>
      <c r="D33" s="752" t="n">
        <v>141941140</v>
      </c>
      <c r="E33" s="744" t="n">
        <f aca="false">-(B33-C33)/B33</f>
        <v>0.00185023892037634</v>
      </c>
      <c r="F33" s="744" t="n">
        <f aca="false">-(B33-D33)/B33</f>
        <v>0.00185023892037634</v>
      </c>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 hidden="false" customHeight="false" outlineLevel="0" collapsed="false">
      <c r="A34" s="758" t="s">
        <v>857</v>
      </c>
      <c r="B34" s="752" t="n">
        <v>70375000</v>
      </c>
      <c r="C34" s="752" t="n">
        <v>70505211</v>
      </c>
      <c r="D34" s="752" t="n">
        <v>70505211</v>
      </c>
      <c r="E34" s="744" t="n">
        <f aca="false">-(B34-C34)/B34</f>
        <v>0.00185024511545293</v>
      </c>
      <c r="F34" s="744" t="n">
        <f aca="false">-(B34-D34)/B34</f>
        <v>0.00185024511545293</v>
      </c>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56"/>
      <c r="B35" s="759"/>
      <c r="C35" s="760"/>
      <c r="D35" s="76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761" customFormat="true" ht="15" hidden="false" customHeight="false" outlineLevel="0" collapsed="false">
      <c r="A36" s="738" t="s">
        <v>858</v>
      </c>
      <c r="B36" s="738"/>
      <c r="C36" s="738"/>
      <c r="D36" s="738"/>
      <c r="E36" s="738"/>
      <c r="F36" s="738"/>
    </row>
    <row r="37" customFormat="false" ht="15" hidden="false" customHeight="false" outlineLevel="0" collapsed="false">
      <c r="A37" s="762" t="s">
        <v>859</v>
      </c>
      <c r="B37" s="752" t="n">
        <v>321</v>
      </c>
      <c r="C37" s="763" t="n">
        <v>288.9</v>
      </c>
      <c r="D37" s="763" t="n">
        <v>288.9</v>
      </c>
      <c r="E37" s="744" t="n">
        <f aca="false">-(B37-C37)/B37</f>
        <v>-0.1</v>
      </c>
      <c r="F37" s="744" t="n">
        <f aca="false">-(B37-D37)/B37</f>
        <v>-0.1</v>
      </c>
    </row>
    <row r="38" customFormat="false" ht="15" hidden="false" customHeight="false" outlineLevel="0" collapsed="false">
      <c r="A38" s="381" t="s">
        <v>860</v>
      </c>
      <c r="B38" s="754" t="n">
        <v>160</v>
      </c>
      <c r="C38" s="764" t="n">
        <v>144</v>
      </c>
      <c r="D38" s="764" t="n">
        <v>144</v>
      </c>
      <c r="E38" s="744" t="n">
        <f aca="false">-(B38-C38)/B38</f>
        <v>-0.1</v>
      </c>
      <c r="F38" s="744" t="n">
        <f aca="false">-(B38-D38)/B38</f>
        <v>-0.1</v>
      </c>
    </row>
    <row r="39" customFormat="false" ht="15" hidden="false" customHeight="false" outlineLevel="0" collapsed="false">
      <c r="A39" s="381" t="s">
        <v>861</v>
      </c>
      <c r="B39" s="754" t="n">
        <v>25</v>
      </c>
      <c r="C39" s="764" t="n">
        <v>22.5</v>
      </c>
      <c r="D39" s="764" t="n">
        <v>22.5</v>
      </c>
      <c r="E39" s="744" t="n">
        <f aca="false">-(B39-C39)/B39</f>
        <v>-0.1</v>
      </c>
      <c r="F39" s="744" t="n">
        <f aca="false">-(B39-D39)/B39</f>
        <v>-0.1</v>
      </c>
    </row>
    <row r="40" customFormat="false" ht="15" hidden="false" customHeight="false" outlineLevel="0" collapsed="false">
      <c r="A40" s="381" t="s">
        <v>862</v>
      </c>
      <c r="B40" s="754" t="n">
        <v>100</v>
      </c>
      <c r="C40" s="764" t="n">
        <v>95</v>
      </c>
      <c r="D40" s="764" t="n">
        <v>95</v>
      </c>
      <c r="E40" s="744" t="n">
        <f aca="false">-(B40-C40)/B40</f>
        <v>-0.05</v>
      </c>
      <c r="F40" s="744" t="n">
        <f aca="false">-(B40-D40)/B40</f>
        <v>-0.05</v>
      </c>
    </row>
    <row r="41" customFormat="false" ht="15" hidden="false" customHeight="false" outlineLevel="0" collapsed="false">
      <c r="A41" s="381" t="s">
        <v>863</v>
      </c>
      <c r="B41" s="754" t="n">
        <v>100</v>
      </c>
      <c r="C41" s="764" t="n">
        <v>95</v>
      </c>
      <c r="D41" s="764" t="n">
        <v>95</v>
      </c>
      <c r="E41" s="744" t="n">
        <f aca="false">-(B41-C41)/B41</f>
        <v>-0.05</v>
      </c>
      <c r="F41" s="744" t="n">
        <f aca="false">-(B41-D41)/B41</f>
        <v>-0.05</v>
      </c>
    </row>
    <row r="42" customFormat="false" ht="15" hidden="false" customHeight="false" outlineLevel="0" collapsed="false">
      <c r="A42" s="381" t="s">
        <v>864</v>
      </c>
      <c r="B42" s="754" t="n">
        <v>60</v>
      </c>
      <c r="C42" s="764" t="n">
        <v>57</v>
      </c>
      <c r="D42" s="764" t="n">
        <v>57</v>
      </c>
      <c r="E42" s="744" t="n">
        <f aca="false">-(B42-C42)/B42</f>
        <v>-0.05</v>
      </c>
      <c r="F42" s="744" t="n">
        <f aca="false">-(B42-D42)/B42</f>
        <v>-0.05</v>
      </c>
    </row>
    <row r="43" customFormat="false" ht="15" hidden="false" customHeight="false" outlineLevel="0" collapsed="false">
      <c r="A43" s="381" t="s">
        <v>865</v>
      </c>
      <c r="B43" s="765" t="n">
        <v>65</v>
      </c>
      <c r="C43" s="766" t="n">
        <v>61.75</v>
      </c>
      <c r="D43" s="766" t="n">
        <v>61.75</v>
      </c>
      <c r="E43" s="744" t="n">
        <f aca="false">-(B43-C43)/B43</f>
        <v>-0.05</v>
      </c>
      <c r="F43" s="744" t="n">
        <f aca="false">-(B43-D43)/B43</f>
        <v>-0.05</v>
      </c>
    </row>
    <row r="44" customFormat="false" ht="15" hidden="false" customHeight="false" outlineLevel="0" collapsed="false">
      <c r="A44" s="381" t="s">
        <v>866</v>
      </c>
      <c r="B44" s="754" t="n">
        <v>65</v>
      </c>
      <c r="C44" s="764" t="n">
        <v>61.75</v>
      </c>
      <c r="D44" s="764" t="n">
        <v>61.75</v>
      </c>
      <c r="E44" s="744" t="n">
        <f aca="false">-(B44-C44)/B44</f>
        <v>-0.05</v>
      </c>
      <c r="F44" s="744" t="n">
        <f aca="false">-(B44-D44)/B44</f>
        <v>-0.05</v>
      </c>
    </row>
    <row r="45" customFormat="false" ht="15" hidden="false" customHeight="false" outlineLevel="0" collapsed="false">
      <c r="A45" s="381" t="s">
        <v>867</v>
      </c>
      <c r="B45" s="754" t="n">
        <v>5</v>
      </c>
      <c r="C45" s="764" t="n">
        <v>4.75</v>
      </c>
      <c r="D45" s="764" t="n">
        <v>4.75</v>
      </c>
      <c r="E45" s="744" t="n">
        <f aca="false">-(B45-C45)/B45</f>
        <v>-0.05</v>
      </c>
      <c r="F45" s="744" t="n">
        <f aca="false">-(B45-D45)/B45</f>
        <v>-0.05</v>
      </c>
    </row>
    <row r="46" customFormat="false" ht="15" hidden="false" customHeight="false" outlineLevel="0" collapsed="false">
      <c r="A46" s="381" t="s">
        <v>868</v>
      </c>
      <c r="B46" s="754" t="n">
        <v>190</v>
      </c>
      <c r="C46" s="764" t="n">
        <v>180.5</v>
      </c>
      <c r="D46" s="764" t="n">
        <v>180.5</v>
      </c>
      <c r="E46" s="744" t="n">
        <f aca="false">-(B46-C46)/B46</f>
        <v>-0.05</v>
      </c>
      <c r="F46" s="744" t="n">
        <f aca="false">-(B46-D46)/B46</f>
        <v>-0.05</v>
      </c>
    </row>
    <row r="47" customFormat="false" ht="15" hidden="false" customHeight="false" outlineLevel="0" collapsed="false">
      <c r="A47" s="381" t="s">
        <v>869</v>
      </c>
      <c r="B47" s="754" t="n">
        <v>442</v>
      </c>
      <c r="C47" s="764" t="n">
        <v>397.8</v>
      </c>
      <c r="D47" s="764" t="n">
        <v>397.8</v>
      </c>
      <c r="E47" s="744" t="n">
        <f aca="false">-(B47-C47)/B47</f>
        <v>-0.1</v>
      </c>
      <c r="F47" s="744" t="n">
        <f aca="false">-(B47-D47)/B47</f>
        <v>-0.1</v>
      </c>
    </row>
    <row r="48" customFormat="false" ht="15" hidden="false" customHeight="false" outlineLevel="0" collapsed="false">
      <c r="A48" s="381" t="s">
        <v>870</v>
      </c>
      <c r="B48" s="754" t="n">
        <v>93</v>
      </c>
      <c r="C48" s="764" t="n">
        <v>83.7</v>
      </c>
      <c r="D48" s="764" t="n">
        <v>83.7</v>
      </c>
      <c r="E48" s="744" t="n">
        <f aca="false">-(B48-C48)/B48</f>
        <v>-0.1</v>
      </c>
      <c r="F48" s="744" t="n">
        <f aca="false">-(B48-D48)/B48</f>
        <v>-0.1</v>
      </c>
    </row>
    <row r="49" customFormat="false" ht="15" hidden="false" customHeight="false" outlineLevel="0" collapsed="false">
      <c r="A49" s="381" t="s">
        <v>871</v>
      </c>
      <c r="B49" s="754" t="n">
        <v>403</v>
      </c>
      <c r="C49" s="767" t="n">
        <v>362.7</v>
      </c>
      <c r="D49" s="767" t="n">
        <v>362.7</v>
      </c>
      <c r="E49" s="744" t="n">
        <f aca="false">-(B49-C49)/B49</f>
        <v>-0.1</v>
      </c>
      <c r="F49" s="744" t="n">
        <f aca="false">-(B49-D49)/B49</f>
        <v>-0.1</v>
      </c>
    </row>
    <row r="50" customFormat="false" ht="15" hidden="false" customHeight="false" outlineLevel="0" collapsed="false">
      <c r="A50" s="381" t="s">
        <v>872</v>
      </c>
      <c r="B50" s="754" t="n">
        <v>25</v>
      </c>
      <c r="C50" s="767" t="n">
        <v>22.5</v>
      </c>
      <c r="D50" s="767" t="n">
        <v>22.5</v>
      </c>
      <c r="E50" s="744" t="n">
        <f aca="false">-(B50-C50)/B50</f>
        <v>-0.1</v>
      </c>
      <c r="F50" s="744" t="n">
        <f aca="false">-(B50-D50)/B50</f>
        <v>-0.1</v>
      </c>
    </row>
    <row r="51" customFormat="false" ht="15" hidden="false" customHeight="false" outlineLevel="0" collapsed="false">
      <c r="A51" s="381" t="s">
        <v>873</v>
      </c>
      <c r="B51" s="754" t="n">
        <v>3.15</v>
      </c>
      <c r="C51" s="767" t="n">
        <v>2.835</v>
      </c>
      <c r="D51" s="767" t="n">
        <v>2.835</v>
      </c>
      <c r="E51" s="744" t="n">
        <f aca="false">-(B51-C51)/B51</f>
        <v>-0.1</v>
      </c>
      <c r="F51" s="744" t="n">
        <f aca="false">-(B51-D51)/B51</f>
        <v>-0.1</v>
      </c>
    </row>
    <row r="52" customFormat="false" ht="15" hidden="false" customHeight="false" outlineLevel="0" collapsed="false">
      <c r="A52" s="381" t="s">
        <v>874</v>
      </c>
      <c r="B52" s="754" t="n">
        <v>0.52</v>
      </c>
      <c r="C52" s="767" t="n">
        <v>0.468</v>
      </c>
      <c r="D52" s="767" t="n">
        <v>0.468</v>
      </c>
      <c r="E52" s="744" t="n">
        <f aca="false">-(B52-C52)/B52</f>
        <v>-0.1</v>
      </c>
      <c r="F52" s="744" t="n">
        <f aca="false">-(B52-D52)/B52</f>
        <v>-0.1</v>
      </c>
    </row>
    <row r="53" customFormat="false" ht="15" hidden="false" customHeight="false" outlineLevel="0" collapsed="false">
      <c r="A53" s="381" t="s">
        <v>875</v>
      </c>
      <c r="B53" s="754" t="n">
        <v>108</v>
      </c>
      <c r="C53" s="764" t="n">
        <v>97.2</v>
      </c>
      <c r="D53" s="764" t="n">
        <v>97.2</v>
      </c>
      <c r="E53" s="744" t="n">
        <f aca="false">-(B53-C53)/B53</f>
        <v>-0.1</v>
      </c>
      <c r="F53" s="744" t="n">
        <f aca="false">-(B53-D53)/B53</f>
        <v>-0.1</v>
      </c>
    </row>
    <row r="54" customFormat="false" ht="15" hidden="false" customHeight="false" outlineLevel="0" collapsed="false">
      <c r="A54" s="381" t="s">
        <v>876</v>
      </c>
      <c r="B54" s="754" t="n">
        <v>41.21</v>
      </c>
      <c r="C54" s="764" t="n">
        <v>37.089</v>
      </c>
      <c r="D54" s="764" t="n">
        <v>37.089</v>
      </c>
      <c r="E54" s="744" t="n">
        <f aca="false">-(B54-C54)/B54</f>
        <v>-0.1</v>
      </c>
      <c r="F54" s="744" t="n">
        <f aca="false">-(B54-D54)/B54</f>
        <v>-0.1</v>
      </c>
    </row>
    <row r="55" customFormat="false" ht="15" hidden="false" customHeight="false" outlineLevel="0" collapsed="false">
      <c r="A55" s="381" t="s">
        <v>877</v>
      </c>
      <c r="B55" s="754" t="n">
        <v>0.12</v>
      </c>
      <c r="C55" s="764" t="n">
        <v>0.108</v>
      </c>
      <c r="D55" s="764" t="n">
        <v>0.108</v>
      </c>
      <c r="E55" s="744" t="n">
        <f aca="false">-(B55-C55)/B55</f>
        <v>-0.1</v>
      </c>
      <c r="F55" s="744" t="n">
        <f aca="false">-(B55-D55)/B55</f>
        <v>-0.1</v>
      </c>
    </row>
    <row r="56" customFormat="false" ht="15" hidden="false" customHeight="false" outlineLevel="0" collapsed="false">
      <c r="A56" s="381" t="s">
        <v>878</v>
      </c>
      <c r="B56" s="754" t="n">
        <v>0.08</v>
      </c>
      <c r="C56" s="764" t="n">
        <v>0.072</v>
      </c>
      <c r="D56" s="764" t="n">
        <v>0.072</v>
      </c>
      <c r="E56" s="744" t="n">
        <f aca="false">-(B56-C56)/B56</f>
        <v>-0.1</v>
      </c>
      <c r="F56" s="744" t="n">
        <f aca="false">-(B56-D56)/B56</f>
        <v>-0.1</v>
      </c>
    </row>
    <row r="57" customFormat="false" ht="15" hidden="false" customHeight="false" outlineLevel="0" collapsed="false">
      <c r="A57" s="381" t="s">
        <v>879</v>
      </c>
      <c r="B57" s="756" t="n">
        <v>0</v>
      </c>
      <c r="C57" s="768" t="n">
        <v>0.1</v>
      </c>
      <c r="D57" s="768" t="n">
        <v>0.1</v>
      </c>
      <c r="E57" s="744" t="n">
        <v>-0.1</v>
      </c>
      <c r="F57" s="744" t="n">
        <v>-0.1</v>
      </c>
    </row>
    <row r="58" customFormat="false" ht="15" hidden="false" customHeight="false" outlineLevel="0" collapsed="false">
      <c r="A58" s="0"/>
    </row>
    <row r="59" customFormat="false" ht="15" hidden="false" customHeight="false" outlineLevel="0" collapsed="false">
      <c r="A59" s="0"/>
    </row>
    <row r="60" customFormat="false" ht="15" hidden="false" customHeight="false" outlineLevel="0" collapsed="false">
      <c r="A60" s="0"/>
    </row>
    <row r="61" customFormat="false" ht="15" hidden="false" customHeight="false" outlineLevel="0" collapsed="false">
      <c r="A61" s="0"/>
    </row>
    <row r="62" customFormat="false" ht="15" hidden="false" customHeight="false" outlineLevel="0" collapsed="false">
      <c r="A62" s="113" t="s">
        <v>880</v>
      </c>
    </row>
    <row r="63" customFormat="false" ht="15.75" hidden="false" customHeight="false" outlineLevel="0" collapsed="false">
      <c r="A63" s="769" t="s">
        <v>881</v>
      </c>
    </row>
    <row r="64" customFormat="false" ht="15.75" hidden="false" customHeight="false" outlineLevel="0" collapsed="false">
      <c r="A64" s="770" t="s">
        <v>882</v>
      </c>
    </row>
    <row r="65" customFormat="false" ht="15.75" hidden="false" customHeight="false" outlineLevel="0" collapsed="false">
      <c r="A65" s="770" t="s">
        <v>883</v>
      </c>
    </row>
    <row r="66" customFormat="false" ht="15.75" hidden="false" customHeight="false" outlineLevel="0" collapsed="false">
      <c r="A66" s="769" t="s">
        <v>884</v>
      </c>
    </row>
    <row r="67" customFormat="false" ht="15.75" hidden="false" customHeight="false" outlineLevel="0" collapsed="false">
      <c r="A67" s="769" t="s">
        <v>885</v>
      </c>
    </row>
    <row r="68" customFormat="false" ht="15.75" hidden="false" customHeight="false" outlineLevel="0" collapsed="false">
      <c r="A68" s="770" t="s">
        <v>886</v>
      </c>
    </row>
    <row r="69" customFormat="false" ht="15.75" hidden="false" customHeight="false" outlineLevel="0" collapsed="false">
      <c r="A69" s="770" t="s">
        <v>887</v>
      </c>
    </row>
    <row r="70" customFormat="false" ht="15.75" hidden="false" customHeight="false" outlineLevel="0" collapsed="false">
      <c r="A70" s="770" t="s">
        <v>888</v>
      </c>
    </row>
    <row r="71" customFormat="false" ht="15.75" hidden="false" customHeight="false" outlineLevel="0" collapsed="false">
      <c r="A71" s="770" t="s">
        <v>889</v>
      </c>
    </row>
    <row r="72" customFormat="false" ht="15.75" hidden="false" customHeight="false" outlineLevel="0" collapsed="false">
      <c r="A72" s="770" t="s">
        <v>890</v>
      </c>
    </row>
    <row r="73" customFormat="false" ht="15.75" hidden="false" customHeight="false" outlineLevel="0" collapsed="false">
      <c r="A73" s="769" t="s">
        <v>891</v>
      </c>
    </row>
    <row r="74" customFormat="false" ht="15.75" hidden="false" customHeight="false" outlineLevel="0" collapsed="false">
      <c r="A74" s="769" t="s">
        <v>892</v>
      </c>
    </row>
    <row r="75" customFormat="false" ht="15.75" hidden="false" customHeight="false" outlineLevel="0" collapsed="false">
      <c r="A75" s="770" t="s">
        <v>893</v>
      </c>
    </row>
    <row r="76" customFormat="false" ht="15.75" hidden="false" customHeight="false" outlineLevel="0" collapsed="false">
      <c r="A76" s="769" t="s">
        <v>894</v>
      </c>
    </row>
    <row r="77" customFormat="false" ht="15.75" hidden="false" customHeight="false" outlineLevel="0" collapsed="false">
      <c r="A77" s="769" t="s">
        <v>895</v>
      </c>
    </row>
    <row r="78" customFormat="false" ht="15.75" hidden="false" customHeight="false" outlineLevel="0" collapsed="false">
      <c r="A78" s="770" t="s">
        <v>896</v>
      </c>
    </row>
  </sheetData>
  <mergeCells count="4">
    <mergeCell ref="A6:F6"/>
    <mergeCell ref="A14:F14"/>
    <mergeCell ref="A22:F22"/>
    <mergeCell ref="A36:F36"/>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AE24"/>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32" activeCellId="1" sqref="AF33:AF34 I32"/>
    </sheetView>
  </sheetViews>
  <sheetFormatPr defaultRowHeight="15"/>
  <cols>
    <col collapsed="false" hidden="false" max="1" min="1" style="0" width="13.5714285714286"/>
    <col collapsed="false" hidden="false" max="2" min="2" style="0" width="34.5765306122449"/>
    <col collapsed="false" hidden="false" max="3" min="3" style="0" width="10.7091836734694"/>
    <col collapsed="false" hidden="false" max="4" min="4" style="0" width="19"/>
    <col collapsed="false" hidden="false" max="5" min="5" style="0" width="19.1428571428571"/>
    <col collapsed="false" hidden="false" max="10" min="6" style="0" width="10.7091836734694"/>
    <col collapsed="false" hidden="false" max="11" min="11" style="0" width="6.00510204081633"/>
    <col collapsed="false" hidden="false" max="44" min="12" style="0" width="6.71428571428571"/>
    <col collapsed="false" hidden="false" max="1025" min="45" style="0" width="10.7091836734694"/>
  </cols>
  <sheetData>
    <row r="1" customFormat="false" ht="15" hidden="false" customHeight="false" outlineLevel="0" collapsed="false">
      <c r="A1" s="771"/>
      <c r="B1" s="771" t="s">
        <v>897</v>
      </c>
      <c r="C1" s="771" t="s">
        <v>898</v>
      </c>
      <c r="E1" s="0" t="s">
        <v>899</v>
      </c>
      <c r="F1" s="0" t="n">
        <v>13</v>
      </c>
      <c r="L1" s="772" t="n">
        <v>1</v>
      </c>
      <c r="M1" s="772" t="n">
        <v>2</v>
      </c>
      <c r="N1" s="772" t="n">
        <v>3</v>
      </c>
      <c r="O1" s="772" t="n">
        <v>4</v>
      </c>
      <c r="P1" s="772" t="n">
        <v>5</v>
      </c>
      <c r="Q1" s="772" t="n">
        <v>6</v>
      </c>
      <c r="R1" s="772" t="n">
        <v>7</v>
      </c>
      <c r="S1" s="772" t="n">
        <v>8</v>
      </c>
      <c r="T1" s="772" t="n">
        <v>9</v>
      </c>
      <c r="U1" s="772" t="n">
        <v>10</v>
      </c>
      <c r="V1" s="772" t="n">
        <v>11</v>
      </c>
      <c r="W1" s="772" t="n">
        <v>12</v>
      </c>
      <c r="X1" s="772" t="n">
        <v>13</v>
      </c>
      <c r="Y1" s="772" t="n">
        <v>14</v>
      </c>
      <c r="Z1" s="772" t="n">
        <v>15</v>
      </c>
      <c r="AA1" s="772" t="n">
        <v>16</v>
      </c>
      <c r="AB1" s="772" t="n">
        <v>17</v>
      </c>
      <c r="AC1" s="772" t="n">
        <v>18</v>
      </c>
      <c r="AD1" s="772" t="n">
        <v>19</v>
      </c>
      <c r="AE1" s="772" t="n">
        <v>20</v>
      </c>
    </row>
    <row r="2" customFormat="false" ht="15" hidden="false" customHeight="false" outlineLevel="0" collapsed="false">
      <c r="A2" s="771" t="s">
        <v>900</v>
      </c>
      <c r="B2" s="771" t="n">
        <v>165</v>
      </c>
      <c r="C2" s="771" t="n">
        <f aca="false">B2/$F$1</f>
        <v>12.6923076923077</v>
      </c>
      <c r="L2" s="773" t="n">
        <v>2016</v>
      </c>
      <c r="M2" s="773" t="n">
        <v>2017</v>
      </c>
      <c r="N2" s="773" t="n">
        <v>2018</v>
      </c>
      <c r="O2" s="773" t="n">
        <v>2019</v>
      </c>
      <c r="P2" s="773" t="n">
        <v>2020</v>
      </c>
      <c r="Q2" s="773" t="n">
        <v>2021</v>
      </c>
      <c r="R2" s="773" t="n">
        <v>2022</v>
      </c>
      <c r="S2" s="773" t="n">
        <v>2023</v>
      </c>
      <c r="T2" s="773" t="n">
        <v>2024</v>
      </c>
      <c r="U2" s="773" t="n">
        <v>2025</v>
      </c>
      <c r="V2" s="773" t="n">
        <v>2026</v>
      </c>
      <c r="W2" s="773" t="n">
        <v>2027</v>
      </c>
      <c r="X2" s="773" t="n">
        <v>2028</v>
      </c>
      <c r="Y2" s="773" t="n">
        <v>2029</v>
      </c>
      <c r="Z2" s="773" t="n">
        <v>2030</v>
      </c>
      <c r="AA2" s="773" t="n">
        <v>2031</v>
      </c>
      <c r="AB2" s="773" t="n">
        <v>2032</v>
      </c>
      <c r="AC2" s="773" t="n">
        <v>2033</v>
      </c>
      <c r="AD2" s="773" t="n">
        <v>2034</v>
      </c>
      <c r="AE2" s="773" t="n">
        <v>2035</v>
      </c>
    </row>
    <row r="3" customFormat="false" ht="15" hidden="false" customHeight="false" outlineLevel="0" collapsed="false">
      <c r="A3" s="771" t="s">
        <v>901</v>
      </c>
      <c r="B3" s="771" t="n">
        <v>35</v>
      </c>
      <c r="C3" s="771" t="n">
        <f aca="false">B3/$F$1</f>
        <v>2.69230769230769</v>
      </c>
      <c r="L3" s="0" t="n">
        <v>7.66</v>
      </c>
      <c r="M3" s="0" t="n">
        <v>7.66</v>
      </c>
      <c r="N3" s="0" t="n">
        <v>7.66</v>
      </c>
      <c r="O3" s="0" t="n">
        <v>7.66</v>
      </c>
      <c r="P3" s="0" t="n">
        <v>7.66</v>
      </c>
      <c r="Q3" s="0" t="n">
        <v>7.66</v>
      </c>
      <c r="R3" s="0" t="n">
        <v>7.66</v>
      </c>
      <c r="S3" s="0" t="n">
        <v>7.66</v>
      </c>
      <c r="T3" s="0" t="n">
        <v>7.66</v>
      </c>
      <c r="U3" s="0" t="n">
        <v>7.66</v>
      </c>
      <c r="V3" s="0" t="n">
        <v>7.66</v>
      </c>
      <c r="W3" s="0" t="n">
        <v>7.66</v>
      </c>
      <c r="X3" s="0" t="n">
        <v>7.66</v>
      </c>
      <c r="Y3" s="0" t="n">
        <v>7.66</v>
      </c>
    </row>
    <row r="4" customFormat="false" ht="15" hidden="false" customHeight="false" outlineLevel="0" collapsed="false">
      <c r="F4" s="774" t="s">
        <v>902</v>
      </c>
      <c r="G4" s="774"/>
      <c r="H4" s="774"/>
      <c r="I4" s="774"/>
      <c r="M4" s="0" t="n">
        <v>7.66</v>
      </c>
      <c r="N4" s="0" t="n">
        <v>7.66</v>
      </c>
      <c r="O4" s="0" t="n">
        <v>7.66</v>
      </c>
      <c r="P4" s="0" t="n">
        <v>7.66</v>
      </c>
      <c r="Q4" s="0" t="n">
        <v>7.66</v>
      </c>
      <c r="R4" s="0" t="n">
        <v>7.66</v>
      </c>
      <c r="S4" s="0" t="n">
        <v>7.66</v>
      </c>
      <c r="T4" s="0" t="n">
        <v>7.66</v>
      </c>
      <c r="U4" s="0" t="n">
        <v>7.66</v>
      </c>
      <c r="V4" s="0" t="n">
        <v>7.66</v>
      </c>
      <c r="W4" s="0" t="n">
        <v>7.66</v>
      </c>
      <c r="X4" s="0" t="n">
        <v>7.66</v>
      </c>
      <c r="Y4" s="0" t="n">
        <v>7.66</v>
      </c>
      <c r="Z4" s="0" t="n">
        <v>7.66</v>
      </c>
    </row>
    <row r="5" customFormat="false" ht="15" hidden="false" customHeight="false" outlineLevel="0" collapsed="false">
      <c r="N5" s="0" t="n">
        <v>11.3</v>
      </c>
      <c r="O5" s="0" t="n">
        <v>11.3</v>
      </c>
      <c r="P5" s="0" t="n">
        <v>11.3</v>
      </c>
      <c r="Q5" s="0" t="n">
        <v>11.3</v>
      </c>
      <c r="R5" s="0" t="n">
        <v>11.3</v>
      </c>
      <c r="S5" s="0" t="n">
        <v>11.3</v>
      </c>
      <c r="T5" s="0" t="n">
        <v>11.3</v>
      </c>
      <c r="U5" s="0" t="n">
        <v>11.3</v>
      </c>
      <c r="V5" s="0" t="n">
        <v>11.3</v>
      </c>
      <c r="W5" s="0" t="n">
        <v>11.3</v>
      </c>
      <c r="X5" s="0" t="n">
        <v>11.3</v>
      </c>
      <c r="Y5" s="0" t="n">
        <v>11.3</v>
      </c>
      <c r="Z5" s="0" t="n">
        <v>11.3</v>
      </c>
      <c r="AA5" s="0" t="n">
        <v>11.3</v>
      </c>
    </row>
    <row r="6" customFormat="false" ht="15" hidden="false" customHeight="false" outlineLevel="0" collapsed="false">
      <c r="B6" s="775"/>
      <c r="C6" s="775" t="s">
        <v>903</v>
      </c>
      <c r="D6" s="776" t="s">
        <v>904</v>
      </c>
      <c r="E6" s="776"/>
      <c r="F6" s="777" t="s">
        <v>905</v>
      </c>
      <c r="H6" s="777" t="s">
        <v>906</v>
      </c>
      <c r="I6" s="777" t="s">
        <v>905</v>
      </c>
      <c r="O6" s="0" t="n">
        <v>11.3</v>
      </c>
      <c r="P6" s="0" t="n">
        <v>11.3</v>
      </c>
      <c r="Q6" s="0" t="n">
        <v>11.3</v>
      </c>
      <c r="R6" s="0" t="n">
        <v>11.3</v>
      </c>
      <c r="S6" s="0" t="n">
        <v>11.3</v>
      </c>
      <c r="T6" s="0" t="n">
        <v>11.3</v>
      </c>
      <c r="U6" s="0" t="n">
        <v>11.3</v>
      </c>
      <c r="V6" s="0" t="n">
        <v>11.3</v>
      </c>
      <c r="W6" s="0" t="n">
        <v>11.3</v>
      </c>
      <c r="X6" s="0" t="n">
        <v>11.3</v>
      </c>
      <c r="Y6" s="0" t="n">
        <v>11.3</v>
      </c>
      <c r="Z6" s="0" t="n">
        <v>11.3</v>
      </c>
      <c r="AA6" s="0" t="n">
        <v>11.3</v>
      </c>
      <c r="AB6" s="0" t="n">
        <v>11.3</v>
      </c>
    </row>
    <row r="7" customFormat="false" ht="15" hidden="false" customHeight="false" outlineLevel="0" collapsed="false">
      <c r="B7" s="778" t="s">
        <v>907</v>
      </c>
      <c r="C7" s="779" t="n">
        <v>0.0633236973348348</v>
      </c>
      <c r="D7" s="775" t="n">
        <v>1</v>
      </c>
      <c r="E7" s="775"/>
      <c r="F7" s="780" t="n">
        <f aca="false">$C$2*C7*D7</f>
        <v>0.803723850788288</v>
      </c>
      <c r="H7" s="777" t="s">
        <v>908</v>
      </c>
      <c r="I7" s="780" t="n">
        <f aca="false">F8</f>
        <v>1.9322396361848</v>
      </c>
      <c r="P7" s="0" t="n">
        <v>11.3</v>
      </c>
      <c r="Q7" s="0" t="n">
        <v>11.3</v>
      </c>
      <c r="R7" s="0" t="n">
        <v>11.3</v>
      </c>
      <c r="S7" s="0" t="n">
        <v>11.3</v>
      </c>
      <c r="T7" s="0" t="n">
        <v>11.3</v>
      </c>
      <c r="U7" s="0" t="n">
        <v>11.3</v>
      </c>
      <c r="V7" s="0" t="n">
        <v>11.3</v>
      </c>
      <c r="W7" s="0" t="n">
        <v>11.3</v>
      </c>
      <c r="X7" s="0" t="n">
        <v>11.3</v>
      </c>
      <c r="Y7" s="0" t="n">
        <v>11.3</v>
      </c>
      <c r="Z7" s="0" t="n">
        <v>11.3</v>
      </c>
      <c r="AA7" s="0" t="n">
        <v>11.3</v>
      </c>
      <c r="AB7" s="0" t="n">
        <v>11.3</v>
      </c>
      <c r="AC7" s="0" t="n">
        <v>11.3</v>
      </c>
    </row>
    <row r="8" customFormat="false" ht="15" hidden="false" customHeight="false" outlineLevel="0" collapsed="false">
      <c r="B8" s="778" t="s">
        <v>909</v>
      </c>
      <c r="C8" s="779" t="n">
        <v>0.549064099103104</v>
      </c>
      <c r="D8" s="775" t="n">
        <v>0.2</v>
      </c>
      <c r="E8" s="775"/>
      <c r="F8" s="780" t="n">
        <f aca="false">$C$2*C8*D8+C3*D8</f>
        <v>1.9322396361848</v>
      </c>
      <c r="H8" s="777" t="s">
        <v>910</v>
      </c>
      <c r="I8" s="780" t="n">
        <f aca="false">F9</f>
        <v>2.14299396106398</v>
      </c>
    </row>
    <row r="9" customFormat="false" ht="15" hidden="false" customHeight="false" outlineLevel="0" collapsed="false">
      <c r="B9" s="778" t="s">
        <v>911</v>
      </c>
      <c r="C9" s="779" t="n">
        <v>0.168841948447465</v>
      </c>
      <c r="D9" s="775" t="n">
        <v>1</v>
      </c>
      <c r="E9" s="775"/>
      <c r="F9" s="780" t="n">
        <f aca="false">$C$2*C9*D9</f>
        <v>2.14299396106398</v>
      </c>
      <c r="H9" s="777" t="s">
        <v>912</v>
      </c>
      <c r="I9" s="780" t="n">
        <f aca="false">F10</f>
        <v>2.36729058509424</v>
      </c>
    </row>
    <row r="10" customFormat="false" ht="15" hidden="false" customHeight="false" outlineLevel="0" collapsed="false">
      <c r="B10" s="778" t="s">
        <v>913</v>
      </c>
      <c r="C10" s="779" t="n">
        <v>0.186513803674092</v>
      </c>
      <c r="D10" s="775" t="n">
        <v>1</v>
      </c>
      <c r="E10" s="775"/>
      <c r="F10" s="780" t="n">
        <f aca="false">$C$2*C10*D10</f>
        <v>2.36729058509424</v>
      </c>
      <c r="H10" s="777" t="s">
        <v>914</v>
      </c>
      <c r="I10" s="780" t="n">
        <f aca="false">F7+F11+F12</f>
        <v>1.21313265753315</v>
      </c>
    </row>
    <row r="11" customFormat="false" ht="15" hidden="false" customHeight="false" outlineLevel="0" collapsed="false">
      <c r="B11" s="778" t="s">
        <v>915</v>
      </c>
      <c r="C11" s="779" t="n">
        <v>0.0030955431979948</v>
      </c>
      <c r="D11" s="775" t="n">
        <v>1</v>
      </c>
      <c r="E11" s="775"/>
      <c r="F11" s="780" t="n">
        <f aca="false">$C$2*C11*D11</f>
        <v>0.0392895867437801</v>
      </c>
      <c r="H11" s="781" t="s">
        <v>916</v>
      </c>
      <c r="I11" s="782" t="n">
        <f aca="false">SUM(I7:I10)</f>
        <v>7.65565683987618</v>
      </c>
    </row>
    <row r="12" customFormat="false" ht="15" hidden="false" customHeight="false" outlineLevel="0" collapsed="false">
      <c r="B12" s="778" t="s">
        <v>917</v>
      </c>
      <c r="C12" s="779" t="n">
        <v>0.0291609082425097</v>
      </c>
      <c r="D12" s="775" t="n">
        <v>1</v>
      </c>
      <c r="E12" s="775"/>
      <c r="F12" s="780" t="n">
        <f aca="false">$C$2*C12*D12</f>
        <v>0.370119220001085</v>
      </c>
    </row>
    <row r="13" customFormat="false" ht="15" hidden="false" customHeight="false" outlineLevel="0" collapsed="false">
      <c r="F13" s="782"/>
    </row>
    <row r="14" customFormat="false" ht="15" hidden="false" customHeight="false" outlineLevel="0" collapsed="false">
      <c r="F14" s="783" t="s">
        <v>918</v>
      </c>
      <c r="G14" s="783"/>
      <c r="H14" s="783"/>
      <c r="I14" s="783"/>
    </row>
    <row r="15" customFormat="false" ht="15" hidden="false" customHeight="false" outlineLevel="0" collapsed="false">
      <c r="F15" s="782"/>
    </row>
    <row r="16" customFormat="false" ht="15" hidden="false" customHeight="false" outlineLevel="0" collapsed="false">
      <c r="B16" s="775"/>
      <c r="C16" s="775" t="s">
        <v>903</v>
      </c>
      <c r="D16" s="776" t="s">
        <v>919</v>
      </c>
      <c r="E16" s="776"/>
      <c r="F16" s="780" t="s">
        <v>905</v>
      </c>
      <c r="H16" s="777" t="s">
        <v>906</v>
      </c>
      <c r="I16" s="777" t="s">
        <v>905</v>
      </c>
    </row>
    <row r="17" customFormat="false" ht="15" hidden="false" customHeight="false" outlineLevel="0" collapsed="false">
      <c r="B17" s="778" t="s">
        <v>907</v>
      </c>
      <c r="C17" s="779" t="n">
        <v>0.0633236973348348</v>
      </c>
      <c r="D17" s="775" t="n">
        <v>1</v>
      </c>
      <c r="E17" s="775"/>
      <c r="F17" s="780" t="n">
        <f aca="false">$C$2*C17*D17</f>
        <v>0.803723850788288</v>
      </c>
      <c r="H17" s="777" t="s">
        <v>908</v>
      </c>
      <c r="I17" s="780" t="n">
        <f aca="false">F18</f>
        <v>5.57511239089306</v>
      </c>
    </row>
    <row r="18" customFormat="false" ht="15" hidden="false" customHeight="false" outlineLevel="0" collapsed="false">
      <c r="B18" s="778" t="s">
        <v>909</v>
      </c>
      <c r="C18" s="779" t="n">
        <v>0.549064099103104</v>
      </c>
      <c r="D18" s="775" t="n">
        <v>0.8</v>
      </c>
      <c r="E18" s="775"/>
      <c r="F18" s="780" t="n">
        <f aca="false">$C$2*C18*D18+C13*D18</f>
        <v>5.57511239089306</v>
      </c>
      <c r="H18" s="777" t="s">
        <v>910</v>
      </c>
      <c r="I18" s="780" t="n">
        <f aca="false">F19</f>
        <v>2.14299396106398</v>
      </c>
    </row>
    <row r="19" customFormat="false" ht="15" hidden="false" customHeight="false" outlineLevel="0" collapsed="false">
      <c r="B19" s="778" t="s">
        <v>911</v>
      </c>
      <c r="C19" s="779" t="n">
        <v>0.168841948447465</v>
      </c>
      <c r="D19" s="775" t="n">
        <v>1</v>
      </c>
      <c r="E19" s="775"/>
      <c r="F19" s="780" t="n">
        <f aca="false">$C$2*C19*D19</f>
        <v>2.14299396106398</v>
      </c>
      <c r="H19" s="777" t="s">
        <v>912</v>
      </c>
      <c r="I19" s="780" t="n">
        <f aca="false">F20</f>
        <v>2.36729058509424</v>
      </c>
    </row>
    <row r="20" customFormat="false" ht="15" hidden="false" customHeight="false" outlineLevel="0" collapsed="false">
      <c r="B20" s="778" t="s">
        <v>913</v>
      </c>
      <c r="C20" s="779" t="n">
        <v>0.186513803674092</v>
      </c>
      <c r="D20" s="775" t="n">
        <v>1</v>
      </c>
      <c r="E20" s="775"/>
      <c r="F20" s="780" t="n">
        <f aca="false">$C$2*C20*D20</f>
        <v>2.36729058509424</v>
      </c>
      <c r="H20" s="777" t="s">
        <v>914</v>
      </c>
      <c r="I20" s="780" t="n">
        <f aca="false">F17+F21+F22</f>
        <v>1.21313265753315</v>
      </c>
    </row>
    <row r="21" customFormat="false" ht="15" hidden="false" customHeight="false" outlineLevel="0" collapsed="false">
      <c r="B21" s="778" t="s">
        <v>915</v>
      </c>
      <c r="C21" s="779" t="n">
        <v>0.0030955431979948</v>
      </c>
      <c r="D21" s="775" t="n">
        <v>1</v>
      </c>
      <c r="E21" s="775"/>
      <c r="F21" s="780" t="n">
        <f aca="false">$C$2*C21*D21</f>
        <v>0.0392895867437801</v>
      </c>
      <c r="H21" s="781" t="s">
        <v>916</v>
      </c>
      <c r="I21" s="782" t="n">
        <f aca="false">SUM(I17:I20)</f>
        <v>11.2985295945844</v>
      </c>
    </row>
    <row r="22" customFormat="false" ht="15" hidden="false" customHeight="false" outlineLevel="0" collapsed="false">
      <c r="B22" s="778" t="s">
        <v>917</v>
      </c>
      <c r="C22" s="779" t="n">
        <v>0.0291609082425097</v>
      </c>
      <c r="D22" s="775" t="n">
        <v>1</v>
      </c>
      <c r="E22" s="775"/>
      <c r="F22" s="780" t="n">
        <f aca="false">$C$2*C22*D22</f>
        <v>0.370119220001085</v>
      </c>
    </row>
    <row r="24" customFormat="false" ht="15" hidden="false" customHeight="false" outlineLevel="0" collapsed="false">
      <c r="K24" s="0" t="s">
        <v>916</v>
      </c>
      <c r="L24" s="0" t="n">
        <f aca="false">SUM(L3:L22)</f>
        <v>7.66</v>
      </c>
      <c r="M24" s="0" t="e">
        <f aca="false">somme(M3:M22)</f>
        <v>#NAME?</v>
      </c>
      <c r="N24" s="0" t="e">
        <f aca="false">somme(N3:N22)</f>
        <v>#NAME?</v>
      </c>
      <c r="O24" s="0" t="e">
        <f aca="false">somme(O3:O22)</f>
        <v>#NAME?</v>
      </c>
      <c r="P24" s="0" t="e">
        <f aca="false">somme(P3:P22)</f>
        <v>#NAME?</v>
      </c>
      <c r="Q24" s="0" t="e">
        <f aca="false">somme(Q3:Q22)</f>
        <v>#NAME?</v>
      </c>
      <c r="R24" s="0" t="e">
        <f aca="false">somme(R3:R22)</f>
        <v>#NAME?</v>
      </c>
      <c r="S24" s="0" t="e">
        <f aca="false">somme(S3:S22)</f>
        <v>#NAME?</v>
      </c>
      <c r="T24" s="0" t="e">
        <f aca="false">somme(T3:T22)</f>
        <v>#NAME?</v>
      </c>
      <c r="U24" s="0" t="e">
        <f aca="false">somme(U3:U22)</f>
        <v>#NAME?</v>
      </c>
      <c r="V24" s="0" t="e">
        <f aca="false">somme(V3:V22)</f>
        <v>#NAME?</v>
      </c>
      <c r="W24" s="0" t="e">
        <f aca="false">somme(W3:W22)</f>
        <v>#NAME?</v>
      </c>
      <c r="X24" s="0" t="e">
        <f aca="false">somme(X3:X22)</f>
        <v>#NAME?</v>
      </c>
      <c r="Y24" s="0" t="e">
        <f aca="false">somme(Y3:Y22)</f>
        <v>#NAME?</v>
      </c>
      <c r="Z24" s="0" t="e">
        <f aca="false">somme(Z3:Z22)</f>
        <v>#NAME?</v>
      </c>
      <c r="AA24" s="0" t="e">
        <f aca="false">somme(AA3:AA22)</f>
        <v>#NAME?</v>
      </c>
      <c r="AB24" s="0" t="e">
        <f aca="false">somme(AB3:AB22)</f>
        <v>#NAME?</v>
      </c>
      <c r="AC24" s="0" t="e">
        <f aca="false">somme(AC3:AC22)</f>
        <v>#NAME?</v>
      </c>
      <c r="AD24" s="0" t="e">
        <f aca="false">somme(AD3:AD22)</f>
        <v>#NAME?</v>
      </c>
      <c r="AE24" s="0" t="e">
        <f aca="false">somme(AE3:AE22)</f>
        <v>#NAME?</v>
      </c>
    </row>
  </sheetData>
  <mergeCells count="4">
    <mergeCell ref="F4:I4"/>
    <mergeCell ref="D6:E6"/>
    <mergeCell ref="F14:I14"/>
    <mergeCell ref="D16:E16"/>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T7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M5" activeCellId="1" sqref="AF33:AF34 M5"/>
    </sheetView>
  </sheetViews>
  <sheetFormatPr defaultRowHeight="15"/>
  <cols>
    <col collapsed="false" hidden="false" max="1" min="1" style="5" width="8.70918367346939"/>
    <col collapsed="false" hidden="false" max="2" min="2" style="5" width="28.8622448979592"/>
    <col collapsed="false" hidden="false" max="1025" min="3" style="5" width="11.5714285714286"/>
  </cols>
  <sheetData>
    <row r="1" customFormat="false" ht="15" hidden="false" customHeight="false" outlineLevel="0" collapsed="false">
      <c r="A1" s="784"/>
      <c r="B1" s="785"/>
      <c r="C1" s="785"/>
      <c r="D1" s="785"/>
      <c r="E1" s="737"/>
      <c r="F1" s="737"/>
      <c r="G1" s="737"/>
      <c r="H1" s="737"/>
      <c r="I1" s="737"/>
      <c r="J1" s="737"/>
      <c r="K1" s="737"/>
      <c r="L1" s="737"/>
      <c r="M1" s="737"/>
      <c r="N1" s="737"/>
      <c r="O1" s="755"/>
      <c r="P1" s="755"/>
      <c r="Q1" s="755"/>
      <c r="R1" s="755"/>
      <c r="S1" s="0"/>
      <c r="T1" s="0"/>
    </row>
    <row r="2" customFormat="false" ht="18.75" hidden="false" customHeight="false" outlineLevel="0" collapsed="false">
      <c r="A2" s="786" t="s">
        <v>920</v>
      </c>
      <c r="B2" s="787"/>
      <c r="C2" s="787"/>
      <c r="D2" s="787"/>
      <c r="E2" s="787"/>
      <c r="F2" s="787"/>
      <c r="G2" s="787"/>
      <c r="H2" s="787"/>
      <c r="I2" s="787"/>
      <c r="J2" s="787"/>
      <c r="K2" s="787"/>
      <c r="L2" s="787"/>
      <c r="M2" s="787"/>
      <c r="N2" s="787"/>
      <c r="O2" s="787"/>
      <c r="P2" s="787"/>
      <c r="Q2" s="787"/>
      <c r="R2" s="787"/>
      <c r="S2" s="787"/>
      <c r="T2" s="787"/>
    </row>
    <row r="3" customFormat="false" ht="15" hidden="false" customHeight="false" outlineLevel="0" collapsed="false">
      <c r="A3" s="784"/>
      <c r="B3" s="785"/>
      <c r="C3" s="785"/>
      <c r="D3" s="785"/>
      <c r="E3" s="737"/>
      <c r="F3" s="737"/>
      <c r="G3" s="737"/>
      <c r="H3" s="737"/>
      <c r="I3" s="737"/>
      <c r="J3" s="737"/>
      <c r="K3" s="737"/>
      <c r="L3" s="737"/>
      <c r="M3" s="737"/>
      <c r="N3" s="737"/>
      <c r="O3" s="755"/>
      <c r="P3" s="755"/>
      <c r="Q3" s="755"/>
      <c r="R3" s="755"/>
      <c r="S3" s="0"/>
      <c r="T3" s="0"/>
    </row>
    <row r="4" customFormat="false" ht="15" hidden="false" customHeight="false" outlineLevel="0" collapsed="false">
      <c r="A4" s="0"/>
      <c r="B4" s="212"/>
      <c r="C4" s="66" t="n">
        <v>2000</v>
      </c>
      <c r="D4" s="66" t="n">
        <v>2010</v>
      </c>
      <c r="E4" s="66" t="n">
        <v>2018</v>
      </c>
      <c r="F4" s="66" t="n">
        <v>2020</v>
      </c>
      <c r="G4" s="66" t="n">
        <v>2023</v>
      </c>
      <c r="H4" s="66" t="n">
        <v>2025</v>
      </c>
      <c r="I4" s="66" t="n">
        <v>2030</v>
      </c>
      <c r="J4" s="67" t="n">
        <v>2035</v>
      </c>
      <c r="K4" s="737"/>
      <c r="L4" s="737"/>
      <c r="M4" s="737"/>
      <c r="N4" s="737"/>
      <c r="O4" s="755"/>
      <c r="P4" s="755"/>
      <c r="Q4" s="755"/>
      <c r="R4" s="755"/>
      <c r="S4" s="0"/>
      <c r="T4" s="0"/>
    </row>
    <row r="5" customFormat="false" ht="15" hidden="false" customHeight="false" outlineLevel="0" collapsed="false">
      <c r="A5" s="0"/>
      <c r="B5" s="69" t="s">
        <v>921</v>
      </c>
      <c r="C5" s="328"/>
      <c r="D5" s="328"/>
      <c r="E5" s="328" t="n">
        <v>0.07</v>
      </c>
      <c r="F5" s="328" t="n">
        <v>0.07</v>
      </c>
      <c r="G5" s="328" t="n">
        <v>0.07</v>
      </c>
      <c r="H5" s="328" t="n">
        <v>0.07</v>
      </c>
      <c r="I5" s="328" t="n">
        <v>0.07</v>
      </c>
      <c r="J5" s="338" t="n">
        <v>0.07</v>
      </c>
      <c r="K5" s="737"/>
      <c r="L5" s="737"/>
      <c r="M5" s="737"/>
      <c r="N5" s="737"/>
      <c r="O5" s="755"/>
      <c r="P5" s="755"/>
      <c r="Q5" s="755"/>
      <c r="R5" s="755"/>
      <c r="S5" s="0"/>
      <c r="T5" s="0"/>
    </row>
    <row r="6" customFormat="false" ht="15" hidden="false" customHeight="false" outlineLevel="0" collapsed="false">
      <c r="A6" s="0"/>
      <c r="B6" s="69" t="s">
        <v>922</v>
      </c>
      <c r="C6" s="328"/>
      <c r="D6" s="328"/>
      <c r="E6" s="328" t="n">
        <v>0.016</v>
      </c>
      <c r="F6" s="328" t="n">
        <f aca="false">0.016+(0.034-0.016)/5*2</f>
        <v>0.0232</v>
      </c>
      <c r="G6" s="328" t="n">
        <v>0.034</v>
      </c>
      <c r="H6" s="328" t="n">
        <v>0.034</v>
      </c>
      <c r="I6" s="328" t="n">
        <v>0.034</v>
      </c>
      <c r="J6" s="338" t="n">
        <v>0.034</v>
      </c>
      <c r="K6" s="737"/>
      <c r="L6" s="737"/>
      <c r="M6" s="737"/>
      <c r="N6" s="737"/>
      <c r="O6" s="755"/>
      <c r="P6" s="755"/>
      <c r="Q6" s="755"/>
      <c r="R6" s="755"/>
      <c r="S6" s="0"/>
      <c r="T6" s="0"/>
    </row>
    <row r="7" customFormat="false" ht="15" hidden="false" customHeight="false" outlineLevel="0" collapsed="false">
      <c r="A7" s="0"/>
      <c r="B7" s="69" t="s">
        <v>923</v>
      </c>
      <c r="C7" s="328"/>
      <c r="D7" s="328"/>
      <c r="E7" s="328" t="n">
        <v>0.01</v>
      </c>
      <c r="F7" s="328" t="n">
        <f aca="false">0.01+(0.023-0.01)/5*2</f>
        <v>0.0152</v>
      </c>
      <c r="G7" s="328" t="n">
        <v>0.023</v>
      </c>
      <c r="H7" s="328" t="n">
        <v>0.023</v>
      </c>
      <c r="I7" s="328" t="n">
        <v>0.023</v>
      </c>
      <c r="J7" s="338" t="n">
        <v>0.023</v>
      </c>
      <c r="K7" s="737"/>
      <c r="L7" s="737"/>
      <c r="M7" s="737"/>
      <c r="N7" s="737"/>
      <c r="O7" s="755"/>
      <c r="P7" s="755"/>
      <c r="Q7" s="755"/>
      <c r="R7" s="755"/>
      <c r="S7" s="0"/>
      <c r="T7" s="0"/>
    </row>
    <row r="8" customFormat="false" ht="15" hidden="false" customHeight="false" outlineLevel="0" collapsed="false">
      <c r="A8" s="0"/>
      <c r="B8" s="69" t="s">
        <v>924</v>
      </c>
      <c r="C8" s="328" t="n">
        <v>0</v>
      </c>
      <c r="D8" s="328" t="n">
        <v>0.0586516670274907</v>
      </c>
      <c r="E8" s="328"/>
      <c r="F8" s="328" t="n">
        <v>0.0871770500696848</v>
      </c>
      <c r="G8" s="328"/>
      <c r="H8" s="328" t="n">
        <v>0.0958576972665478</v>
      </c>
      <c r="I8" s="328" t="n">
        <v>0.0958571618835396</v>
      </c>
      <c r="J8" s="338" t="n">
        <v>0.0957538520167134</v>
      </c>
      <c r="K8" s="737"/>
      <c r="L8" s="737"/>
      <c r="M8" s="737"/>
      <c r="N8" s="737"/>
      <c r="O8" s="755"/>
      <c r="P8" s="755"/>
      <c r="Q8" s="755"/>
      <c r="R8" s="755"/>
      <c r="S8" s="0"/>
      <c r="T8" s="0"/>
    </row>
    <row r="9" customFormat="false" ht="15" hidden="false" customHeight="false" outlineLevel="0" collapsed="false">
      <c r="A9" s="0"/>
      <c r="B9" s="755" t="s">
        <v>925</v>
      </c>
      <c r="C9" s="0"/>
      <c r="D9" s="0"/>
      <c r="E9" s="0"/>
      <c r="F9" s="0"/>
      <c r="G9" s="0"/>
      <c r="H9" s="0"/>
      <c r="I9" s="0"/>
      <c r="J9" s="737"/>
      <c r="K9" s="737"/>
      <c r="L9" s="737"/>
      <c r="M9" s="737"/>
      <c r="N9" s="737"/>
      <c r="O9" s="755"/>
      <c r="P9" s="755"/>
      <c r="Q9" s="755"/>
      <c r="R9" s="755"/>
      <c r="S9" s="0"/>
      <c r="T9" s="0"/>
    </row>
    <row r="10" customFormat="false" ht="15" hidden="false" customHeight="false" outlineLevel="0" collapsed="false">
      <c r="A10" s="784"/>
      <c r="B10" s="785"/>
      <c r="C10" s="785"/>
      <c r="D10" s="785"/>
      <c r="E10" s="737"/>
      <c r="F10" s="737"/>
      <c r="G10" s="737"/>
      <c r="H10" s="737"/>
      <c r="I10" s="737"/>
      <c r="J10" s="737"/>
      <c r="K10" s="737"/>
      <c r="L10" s="737"/>
      <c r="M10" s="737"/>
      <c r="N10" s="737"/>
      <c r="O10" s="755"/>
      <c r="P10" s="755"/>
      <c r="Q10" s="755"/>
      <c r="R10" s="755"/>
      <c r="S10" s="0"/>
      <c r="T10" s="0"/>
    </row>
    <row r="11" customFormat="false" ht="15" hidden="false" customHeight="false" outlineLevel="0" collapsed="false">
      <c r="A11" s="784"/>
      <c r="B11" s="785"/>
      <c r="C11" s="785"/>
      <c r="D11" s="785"/>
      <c r="E11" s="737"/>
      <c r="F11" s="737"/>
      <c r="G11" s="737"/>
      <c r="H11" s="737"/>
      <c r="I11" s="737"/>
      <c r="J11" s="737"/>
      <c r="K11" s="737"/>
      <c r="L11" s="737"/>
      <c r="M11" s="737"/>
      <c r="N11" s="737"/>
      <c r="O11" s="755"/>
      <c r="P11" s="755"/>
      <c r="Q11" s="755"/>
      <c r="R11" s="755"/>
      <c r="S11" s="0"/>
      <c r="T11" s="0"/>
    </row>
    <row r="12" customFormat="false" ht="18.75" hidden="false" customHeight="false" outlineLevel="0" collapsed="false">
      <c r="A12" s="786" t="s">
        <v>926</v>
      </c>
      <c r="B12" s="787"/>
      <c r="C12" s="787"/>
      <c r="D12" s="787"/>
      <c r="E12" s="787"/>
      <c r="F12" s="787"/>
      <c r="G12" s="787"/>
      <c r="H12" s="787"/>
      <c r="I12" s="787"/>
      <c r="J12" s="787"/>
      <c r="K12" s="787"/>
      <c r="L12" s="787"/>
      <c r="M12" s="787"/>
      <c r="N12" s="787"/>
      <c r="O12" s="787"/>
      <c r="P12" s="787"/>
      <c r="Q12" s="787"/>
      <c r="R12" s="787"/>
      <c r="S12" s="787"/>
      <c r="T12" s="787"/>
    </row>
    <row r="13" customFormat="false" ht="15" hidden="false" customHeight="false" outlineLevel="0" collapsed="false">
      <c r="A13" s="784"/>
      <c r="B13" s="785"/>
      <c r="C13" s="785"/>
      <c r="D13" s="785"/>
      <c r="E13" s="737"/>
      <c r="F13" s="737"/>
      <c r="G13" s="737"/>
      <c r="H13" s="737"/>
      <c r="I13" s="737"/>
      <c r="J13" s="737"/>
      <c r="K13" s="737"/>
      <c r="L13" s="737"/>
      <c r="M13" s="737"/>
      <c r="N13" s="737"/>
      <c r="O13" s="755"/>
      <c r="P13" s="755"/>
      <c r="Q13" s="755"/>
      <c r="R13" s="755"/>
      <c r="S13" s="0"/>
      <c r="T13" s="0"/>
    </row>
    <row r="14" customFormat="false" ht="15" hidden="false" customHeight="false" outlineLevel="0" collapsed="false">
      <c r="A14" s="0"/>
      <c r="B14" s="212"/>
      <c r="C14" s="66"/>
      <c r="D14" s="66"/>
      <c r="E14" s="66" t="n">
        <v>2018</v>
      </c>
      <c r="F14" s="66" t="n">
        <v>2020</v>
      </c>
      <c r="G14" s="66" t="n">
        <v>2023</v>
      </c>
      <c r="H14" s="66" t="n">
        <v>2025</v>
      </c>
      <c r="I14" s="67" t="n">
        <v>2030</v>
      </c>
      <c r="J14" s="67" t="n">
        <v>2035</v>
      </c>
      <c r="K14" s="737"/>
      <c r="L14" s="737"/>
      <c r="M14" s="737"/>
      <c r="N14" s="737"/>
      <c r="O14" s="755"/>
      <c r="P14" s="755"/>
      <c r="Q14" s="755"/>
      <c r="R14" s="755"/>
      <c r="S14" s="0"/>
      <c r="T14" s="0"/>
    </row>
    <row r="15" customFormat="false" ht="15" hidden="false" customHeight="false" outlineLevel="0" collapsed="false">
      <c r="A15" s="0"/>
      <c r="B15" s="69" t="s">
        <v>927</v>
      </c>
      <c r="C15" s="788"/>
      <c r="D15" s="788"/>
      <c r="E15" s="788" t="n">
        <v>1.7</v>
      </c>
      <c r="F15" s="788" t="n">
        <v>4.22</v>
      </c>
      <c r="G15" s="788" t="n">
        <v>8</v>
      </c>
      <c r="H15" s="788" t="n">
        <v>9.14285714285714</v>
      </c>
      <c r="I15" s="788" t="n">
        <v>12</v>
      </c>
      <c r="J15" s="789" t="n">
        <v>15</v>
      </c>
      <c r="K15" s="737"/>
      <c r="L15" s="737"/>
      <c r="M15" s="737"/>
      <c r="N15" s="737"/>
      <c r="O15" s="755"/>
      <c r="P15" s="755"/>
      <c r="Q15" s="755"/>
      <c r="R15" s="755"/>
      <c r="S15" s="0"/>
      <c r="T15" s="0"/>
    </row>
    <row r="16" customFormat="false" ht="15" hidden="false" customHeight="false" outlineLevel="0" collapsed="false">
      <c r="A16" s="0"/>
      <c r="B16" s="755" t="s">
        <v>925</v>
      </c>
      <c r="C16" s="0"/>
      <c r="D16" s="785"/>
      <c r="E16" s="790"/>
      <c r="F16" s="785"/>
      <c r="G16" s="790"/>
      <c r="H16" s="737"/>
      <c r="I16" s="737"/>
      <c r="J16" s="737"/>
      <c r="K16" s="737"/>
      <c r="L16" s="737"/>
      <c r="M16" s="737"/>
      <c r="N16" s="737"/>
      <c r="O16" s="755"/>
      <c r="P16" s="755"/>
      <c r="Q16" s="755"/>
      <c r="R16" s="755"/>
      <c r="S16" s="0"/>
      <c r="T16" s="0"/>
    </row>
    <row r="17" customFormat="false" ht="15" hidden="false" customHeight="false" outlineLevel="0" collapsed="false">
      <c r="A17" s="784"/>
      <c r="B17" s="0"/>
      <c r="C17" s="0"/>
      <c r="D17" s="0"/>
      <c r="E17" s="785"/>
      <c r="F17" s="737"/>
      <c r="G17" s="737"/>
      <c r="H17" s="737"/>
      <c r="I17" s="737"/>
      <c r="J17" s="737"/>
      <c r="K17" s="737"/>
      <c r="L17" s="737"/>
      <c r="M17" s="737"/>
      <c r="N17" s="737"/>
      <c r="O17" s="755"/>
      <c r="P17" s="755"/>
      <c r="Q17" s="755"/>
      <c r="R17" s="755"/>
      <c r="S17" s="0"/>
      <c r="T17" s="0"/>
    </row>
    <row r="18" customFormat="false" ht="15" hidden="false" customHeight="false" outlineLevel="0" collapsed="false">
      <c r="A18" s="0"/>
      <c r="B18" s="0"/>
      <c r="C18" s="0"/>
      <c r="D18" s="0"/>
      <c r="E18" s="791"/>
      <c r="F18" s="791"/>
      <c r="G18" s="737"/>
      <c r="H18" s="737"/>
      <c r="I18" s="737"/>
      <c r="J18" s="737"/>
      <c r="K18" s="737"/>
      <c r="L18" s="737"/>
      <c r="M18" s="737"/>
      <c r="N18" s="737"/>
      <c r="O18" s="755"/>
      <c r="P18" s="755"/>
      <c r="Q18" s="755"/>
      <c r="R18" s="755"/>
      <c r="S18" s="0"/>
      <c r="T18" s="0"/>
    </row>
    <row r="19" customFormat="false" ht="15" hidden="false" customHeight="false" outlineLevel="0" collapsed="false">
      <c r="A19" s="784"/>
      <c r="B19" s="785"/>
      <c r="C19" s="0"/>
      <c r="D19" s="0"/>
      <c r="E19" s="790"/>
      <c r="F19" s="790"/>
      <c r="G19" s="737"/>
      <c r="H19" s="737"/>
      <c r="I19" s="737"/>
      <c r="J19" s="737"/>
      <c r="K19" s="737"/>
      <c r="L19" s="737"/>
      <c r="M19" s="737"/>
      <c r="N19" s="737"/>
      <c r="O19" s="755"/>
      <c r="P19" s="755"/>
      <c r="Q19" s="755"/>
      <c r="R19" s="755"/>
      <c r="S19" s="0"/>
      <c r="T19" s="0"/>
    </row>
    <row r="20" customFormat="false" ht="18.75" hidden="false" customHeight="false" outlineLevel="0" collapsed="false">
      <c r="A20" s="786" t="s">
        <v>928</v>
      </c>
      <c r="B20" s="787"/>
      <c r="C20" s="787"/>
      <c r="D20" s="787"/>
      <c r="E20" s="787"/>
      <c r="F20" s="787"/>
      <c r="G20" s="787"/>
      <c r="H20" s="787"/>
      <c r="I20" s="787"/>
      <c r="J20" s="787"/>
      <c r="K20" s="787"/>
      <c r="L20" s="787"/>
      <c r="M20" s="787"/>
      <c r="N20" s="787"/>
      <c r="O20" s="787"/>
      <c r="P20" s="787"/>
      <c r="Q20" s="787"/>
      <c r="R20" s="787"/>
      <c r="S20" s="787"/>
      <c r="T20" s="787"/>
    </row>
    <row r="21" customFormat="false" ht="15" hidden="false" customHeight="false" outlineLevel="0" collapsed="false">
      <c r="A21" s="784"/>
      <c r="B21" s="785"/>
      <c r="C21" s="785"/>
      <c r="D21" s="785"/>
      <c r="E21" s="737"/>
      <c r="F21" s="737"/>
      <c r="G21" s="737"/>
      <c r="H21" s="737"/>
      <c r="I21" s="737"/>
      <c r="J21" s="737"/>
      <c r="K21" s="737"/>
      <c r="L21" s="737"/>
      <c r="M21" s="737"/>
      <c r="N21" s="737"/>
      <c r="O21" s="755"/>
      <c r="P21" s="755"/>
      <c r="Q21" s="755"/>
      <c r="R21" s="755"/>
      <c r="S21" s="0"/>
      <c r="T21" s="0"/>
    </row>
    <row r="22" customFormat="false" ht="15" hidden="false" customHeight="false" outlineLevel="0" collapsed="false">
      <c r="A22" s="0"/>
      <c r="B22" s="212"/>
      <c r="C22" s="66"/>
      <c r="D22" s="66"/>
      <c r="E22" s="66" t="n">
        <v>2018</v>
      </c>
      <c r="F22" s="66" t="n">
        <v>2020</v>
      </c>
      <c r="G22" s="66" t="n">
        <v>2023</v>
      </c>
      <c r="H22" s="66" t="n">
        <v>2025</v>
      </c>
      <c r="I22" s="67" t="n">
        <v>2030</v>
      </c>
      <c r="J22" s="67" t="n">
        <v>2035</v>
      </c>
      <c r="K22" s="792" t="s">
        <v>929</v>
      </c>
      <c r="L22" s="792"/>
      <c r="M22" s="737"/>
      <c r="N22" s="737"/>
      <c r="O22" s="755"/>
      <c r="P22" s="755"/>
      <c r="Q22" s="755"/>
      <c r="R22" s="755"/>
      <c r="S22" s="0"/>
      <c r="T22" s="0"/>
    </row>
    <row r="23" customFormat="false" ht="15" hidden="false" customHeight="false" outlineLevel="0" collapsed="false">
      <c r="A23" s="0"/>
      <c r="B23" s="69" t="s">
        <v>930</v>
      </c>
      <c r="C23" s="788"/>
      <c r="D23" s="788"/>
      <c r="E23" s="793" t="n">
        <v>180</v>
      </c>
      <c r="F23" s="793" t="n">
        <f aca="false">E23+(G23-E23)/5*2</f>
        <v>216</v>
      </c>
      <c r="G23" s="793" t="n">
        <v>270</v>
      </c>
      <c r="H23" s="794" t="n">
        <f aca="false">G23*(1+$K$23)^2</f>
        <v>314.928</v>
      </c>
      <c r="I23" s="794" t="n">
        <f aca="false">H23*(1+$K$23)^5</f>
        <v>462.732552570471</v>
      </c>
      <c r="J23" s="794" t="n">
        <f aca="false">I23*(1+$K$23)^5</f>
        <v>679.905931541125</v>
      </c>
      <c r="K23" s="795" t="n">
        <v>0.08</v>
      </c>
      <c r="L23" s="796"/>
      <c r="M23" s="737"/>
      <c r="N23" s="737"/>
      <c r="O23" s="755"/>
      <c r="P23" s="755"/>
      <c r="Q23" s="755"/>
      <c r="R23" s="755"/>
      <c r="S23" s="0"/>
      <c r="T23" s="0"/>
    </row>
    <row r="24" customFormat="false" ht="15" hidden="false" customHeight="false" outlineLevel="0" collapsed="false">
      <c r="A24" s="0"/>
      <c r="B24" s="755" t="s">
        <v>925</v>
      </c>
      <c r="C24" s="0"/>
      <c r="D24" s="785"/>
      <c r="E24" s="797"/>
      <c r="F24" s="798"/>
      <c r="G24" s="797"/>
      <c r="H24" s="798"/>
      <c r="I24" s="798"/>
      <c r="J24" s="798"/>
      <c r="K24" s="0"/>
      <c r="L24" s="737"/>
      <c r="M24" s="737"/>
      <c r="N24" s="737"/>
      <c r="O24" s="755"/>
      <c r="P24" s="755"/>
      <c r="Q24" s="755"/>
      <c r="R24" s="755"/>
      <c r="S24" s="0"/>
      <c r="T24" s="0"/>
    </row>
    <row r="25" customFormat="false" ht="15" hidden="false" customHeight="false" outlineLevel="0" collapsed="false">
      <c r="A25" s="0"/>
      <c r="B25" s="0"/>
      <c r="C25" s="0"/>
      <c r="D25" s="0"/>
      <c r="E25" s="0"/>
      <c r="F25" s="0"/>
      <c r="G25" s="0"/>
      <c r="H25" s="0"/>
      <c r="I25" s="0"/>
      <c r="J25" s="0"/>
      <c r="K25" s="0"/>
      <c r="L25" s="0"/>
      <c r="M25" s="0"/>
      <c r="N25" s="0"/>
      <c r="O25" s="0"/>
      <c r="P25" s="0"/>
      <c r="Q25" s="0"/>
      <c r="R25" s="0"/>
      <c r="S25" s="0"/>
      <c r="T25" s="0"/>
    </row>
    <row r="26" customFormat="false" ht="15" hidden="false" customHeight="false" outlineLevel="0" collapsed="false">
      <c r="A26" s="0"/>
      <c r="B26" s="0"/>
      <c r="C26" s="0"/>
      <c r="D26" s="0"/>
      <c r="E26" s="0"/>
      <c r="F26" s="0"/>
      <c r="G26" s="0"/>
      <c r="H26" s="0"/>
      <c r="I26" s="0"/>
      <c r="J26" s="0"/>
      <c r="K26" s="0"/>
      <c r="L26" s="0"/>
      <c r="M26" s="0"/>
      <c r="N26" s="0"/>
      <c r="O26" s="0"/>
      <c r="P26" s="0"/>
      <c r="Q26" s="0"/>
      <c r="R26" s="0"/>
      <c r="S26" s="0"/>
      <c r="T26" s="0"/>
    </row>
    <row r="27" customFormat="false" ht="15" hidden="false" customHeight="false" outlineLevel="0" collapsed="false">
      <c r="A27" s="0"/>
      <c r="B27" s="0"/>
      <c r="C27" s="0"/>
      <c r="D27" s="0"/>
      <c r="E27" s="0"/>
      <c r="F27" s="0"/>
      <c r="G27" s="0"/>
      <c r="H27" s="0"/>
      <c r="I27" s="0"/>
      <c r="J27" s="0"/>
      <c r="K27" s="0"/>
      <c r="L27" s="0"/>
      <c r="M27" s="0"/>
      <c r="N27" s="0"/>
      <c r="O27" s="0"/>
      <c r="P27" s="0"/>
      <c r="Q27" s="0"/>
      <c r="R27" s="0"/>
      <c r="S27" s="0"/>
      <c r="T27" s="0"/>
    </row>
    <row r="28" customFormat="false" ht="15" hidden="false" customHeight="false" outlineLevel="0" collapsed="false">
      <c r="A28" s="0"/>
      <c r="B28" s="0"/>
      <c r="C28" s="0"/>
      <c r="D28" s="0"/>
      <c r="E28" s="0"/>
      <c r="F28" s="0"/>
      <c r="G28" s="0"/>
      <c r="H28" s="0"/>
      <c r="I28" s="0"/>
      <c r="J28" s="0"/>
      <c r="K28" s="0"/>
      <c r="L28" s="0"/>
      <c r="M28" s="0"/>
      <c r="N28" s="0"/>
      <c r="O28" s="0"/>
      <c r="P28" s="0"/>
      <c r="Q28" s="0"/>
      <c r="R28" s="0"/>
      <c r="S28" s="0"/>
      <c r="T28" s="0"/>
    </row>
    <row r="29" customFormat="false" ht="15" hidden="false" customHeight="false" outlineLevel="0" collapsed="false">
      <c r="A29" s="0"/>
      <c r="B29" s="799" t="n">
        <v>2010</v>
      </c>
      <c r="C29" s="800" t="s">
        <v>600</v>
      </c>
      <c r="D29" s="800" t="s">
        <v>596</v>
      </c>
      <c r="E29" s="0"/>
      <c r="F29" s="0"/>
      <c r="G29" s="0"/>
      <c r="H29" s="0"/>
      <c r="I29" s="0"/>
      <c r="J29" s="0"/>
      <c r="K29" s="0"/>
      <c r="L29" s="0"/>
      <c r="M29" s="0"/>
      <c r="N29" s="0"/>
      <c r="O29" s="0"/>
      <c r="P29" s="0"/>
      <c r="Q29" s="0"/>
      <c r="R29" s="0"/>
      <c r="S29" s="0"/>
      <c r="T29" s="0"/>
    </row>
    <row r="30" customFormat="false" ht="15" hidden="false" customHeight="false" outlineLevel="0" collapsed="false">
      <c r="A30" s="0"/>
      <c r="B30" s="799" t="s">
        <v>931</v>
      </c>
      <c r="C30" s="801" t="n">
        <v>56.3441066433566</v>
      </c>
      <c r="D30" s="802" t="n">
        <v>0.875874125874126</v>
      </c>
      <c r="E30" s="0"/>
      <c r="F30" s="0"/>
      <c r="G30" s="0"/>
      <c r="H30" s="0"/>
      <c r="I30" s="0"/>
      <c r="J30" s="0"/>
      <c r="K30" s="0"/>
      <c r="L30" s="0"/>
      <c r="M30" s="0"/>
      <c r="N30" s="0"/>
      <c r="O30" s="0"/>
      <c r="P30" s="0"/>
      <c r="Q30" s="0"/>
      <c r="R30" s="0"/>
      <c r="S30" s="0"/>
      <c r="T30" s="0"/>
    </row>
    <row r="31" customFormat="false" ht="15" hidden="false" customHeight="false" outlineLevel="0" collapsed="false">
      <c r="A31" s="0"/>
      <c r="B31" s="799" t="s">
        <v>56</v>
      </c>
      <c r="C31" s="801" t="n">
        <v>7.98489335664336</v>
      </c>
      <c r="D31" s="802" t="n">
        <v>0.124125874125874</v>
      </c>
      <c r="E31" s="0"/>
      <c r="F31" s="0"/>
      <c r="G31" s="0"/>
      <c r="H31" s="0"/>
      <c r="I31" s="0"/>
      <c r="J31" s="0"/>
      <c r="K31" s="0"/>
      <c r="L31" s="0"/>
      <c r="M31" s="0"/>
      <c r="N31" s="0"/>
      <c r="O31" s="0"/>
      <c r="P31" s="0"/>
      <c r="Q31" s="0"/>
      <c r="R31" s="0"/>
      <c r="S31" s="0"/>
      <c r="T31" s="0"/>
    </row>
    <row r="32" customFormat="false" ht="15" hidden="false" customHeight="false" outlineLevel="0" collapsed="false">
      <c r="A32" s="0"/>
      <c r="B32" s="5" t="s">
        <v>932</v>
      </c>
      <c r="C32" s="0"/>
      <c r="D32" s="0"/>
      <c r="E32" s="0"/>
      <c r="F32" s="0"/>
      <c r="G32" s="0"/>
      <c r="H32" s="0"/>
      <c r="I32" s="0"/>
      <c r="J32" s="0"/>
      <c r="K32" s="0"/>
      <c r="L32" s="0"/>
      <c r="M32" s="0"/>
      <c r="N32" s="0"/>
      <c r="O32" s="0"/>
      <c r="P32" s="0"/>
      <c r="Q32" s="0"/>
      <c r="R32" s="0"/>
      <c r="S32" s="0"/>
      <c r="T32" s="0"/>
    </row>
    <row r="33" customFormat="false" ht="15" hidden="false" customHeight="false" outlineLevel="0" collapsed="false">
      <c r="A33" s="0"/>
      <c r="B33" s="0"/>
      <c r="C33" s="0"/>
      <c r="D33" s="0"/>
      <c r="E33" s="0"/>
      <c r="F33" s="0"/>
      <c r="G33" s="0"/>
      <c r="H33" s="0"/>
      <c r="I33" s="0"/>
      <c r="J33" s="0"/>
      <c r="K33" s="0"/>
      <c r="L33" s="0"/>
      <c r="M33" s="0"/>
      <c r="N33" s="0"/>
      <c r="O33" s="0"/>
      <c r="P33" s="0"/>
      <c r="Q33" s="0"/>
      <c r="R33" s="0"/>
      <c r="S33" s="0"/>
      <c r="T33" s="0"/>
    </row>
    <row r="34" customFormat="false" ht="15" hidden="false" customHeight="false" outlineLevel="0" collapsed="false">
      <c r="A34" s="0"/>
      <c r="B34" s="65" t="s">
        <v>933</v>
      </c>
      <c r="C34" s="66"/>
      <c r="D34" s="66"/>
      <c r="E34" s="66" t="n">
        <v>2018</v>
      </c>
      <c r="F34" s="66" t="n">
        <v>2020</v>
      </c>
      <c r="G34" s="66" t="n">
        <v>2023</v>
      </c>
      <c r="H34" s="66" t="n">
        <v>2025</v>
      </c>
      <c r="I34" s="67" t="n">
        <v>2030</v>
      </c>
      <c r="J34" s="67" t="n">
        <v>2035</v>
      </c>
      <c r="K34" s="0"/>
      <c r="L34" s="0"/>
      <c r="M34" s="0"/>
      <c r="N34" s="0"/>
      <c r="O34" s="0"/>
      <c r="P34" s="0"/>
      <c r="Q34" s="0"/>
      <c r="R34" s="0"/>
      <c r="S34" s="0"/>
      <c r="T34" s="0"/>
    </row>
    <row r="35" customFormat="false" ht="15" hidden="false" customHeight="false" outlineLevel="0" collapsed="false">
      <c r="A35" s="0"/>
      <c r="B35" s="69" t="s">
        <v>934</v>
      </c>
      <c r="C35" s="788"/>
      <c r="D35" s="788"/>
      <c r="E35" s="794" t="n">
        <f aca="false">E23*$D$30</f>
        <v>157.657342657343</v>
      </c>
      <c r="F35" s="794" t="n">
        <f aca="false">F23*$D$30</f>
        <v>189.188811188811</v>
      </c>
      <c r="G35" s="794" t="n">
        <f aca="false">G23*$D$30</f>
        <v>236.486013986014</v>
      </c>
      <c r="H35" s="794" t="n">
        <f aca="false">H23*$D$30</f>
        <v>275.837286713287</v>
      </c>
      <c r="I35" s="794" t="n">
        <f aca="false">I23*$D$30</f>
        <v>405.295469996164</v>
      </c>
      <c r="J35" s="803" t="n">
        <f aca="false">J23*$D$30</f>
        <v>595.512013465216</v>
      </c>
      <c r="K35" s="0"/>
      <c r="L35" s="0"/>
      <c r="M35" s="0"/>
      <c r="N35" s="0"/>
      <c r="O35" s="0"/>
      <c r="P35" s="0"/>
      <c r="Q35" s="0"/>
      <c r="R35" s="0"/>
      <c r="S35" s="0"/>
      <c r="T35" s="0"/>
    </row>
    <row r="36" customFormat="false" ht="15" hidden="false" customHeight="false" outlineLevel="0" collapsed="false">
      <c r="A36" s="0"/>
      <c r="B36" s="69" t="s">
        <v>935</v>
      </c>
      <c r="C36" s="788"/>
      <c r="D36" s="788"/>
      <c r="E36" s="794" t="n">
        <f aca="false">E23-E35</f>
        <v>22.3426573426573</v>
      </c>
      <c r="F36" s="794" t="n">
        <f aca="false">F23-F35</f>
        <v>26.8111888111887</v>
      </c>
      <c r="G36" s="794" t="n">
        <f aca="false">G23-G35</f>
        <v>33.5139860139859</v>
      </c>
      <c r="H36" s="794" t="n">
        <f aca="false">H23-H35</f>
        <v>39.0907132867132</v>
      </c>
      <c r="I36" s="794" t="n">
        <f aca="false">I23-I35</f>
        <v>57.4370825743065</v>
      </c>
      <c r="J36" s="803" t="n">
        <f aca="false">J23-J35</f>
        <v>84.3939180759087</v>
      </c>
      <c r="K36" s="0"/>
      <c r="L36" s="0"/>
      <c r="M36" s="0"/>
      <c r="N36" s="0"/>
      <c r="O36" s="0"/>
      <c r="P36" s="0"/>
      <c r="Q36" s="0"/>
      <c r="R36" s="0"/>
      <c r="S36" s="0"/>
      <c r="T36" s="0"/>
    </row>
    <row r="37" customFormat="false" ht="15" hidden="false" customHeight="false" outlineLevel="0" collapsed="false">
      <c r="A37" s="0"/>
      <c r="B37" s="755" t="s">
        <v>936</v>
      </c>
      <c r="C37" s="0"/>
      <c r="D37" s="785"/>
      <c r="E37" s="797"/>
      <c r="F37" s="798"/>
      <c r="G37" s="797"/>
      <c r="H37" s="798"/>
      <c r="I37" s="798"/>
      <c r="J37" s="798"/>
      <c r="K37" s="0"/>
      <c r="L37" s="0"/>
      <c r="M37" s="0"/>
      <c r="N37" s="0"/>
      <c r="O37" s="0"/>
      <c r="P37" s="0"/>
      <c r="Q37" s="0"/>
      <c r="R37" s="0"/>
      <c r="S37" s="0"/>
      <c r="T37" s="0"/>
    </row>
    <row r="38" customFormat="false" ht="15" hidden="false" customHeight="false" outlineLevel="0" collapsed="false">
      <c r="A38" s="0"/>
      <c r="B38" s="0"/>
      <c r="C38" s="0"/>
      <c r="D38" s="0"/>
      <c r="E38" s="0"/>
      <c r="F38" s="0"/>
      <c r="G38" s="0"/>
      <c r="H38" s="0"/>
      <c r="I38" s="0"/>
      <c r="J38" s="0"/>
      <c r="K38" s="0"/>
      <c r="L38" s="0"/>
      <c r="M38" s="0"/>
      <c r="N38" s="0"/>
      <c r="O38" s="0"/>
      <c r="P38" s="0"/>
      <c r="Q38" s="0"/>
      <c r="R38" s="0"/>
      <c r="S38" s="0"/>
      <c r="T38" s="0"/>
    </row>
    <row r="39" customFormat="false" ht="15" hidden="false" customHeight="false" outlineLevel="0" collapsed="false">
      <c r="A39" s="0"/>
      <c r="B39" s="0"/>
      <c r="C39" s="0"/>
      <c r="D39" s="0"/>
      <c r="E39" s="0"/>
      <c r="F39" s="0"/>
      <c r="G39" s="0"/>
      <c r="H39" s="0"/>
      <c r="I39" s="0"/>
      <c r="J39" s="0"/>
      <c r="K39" s="0"/>
      <c r="L39" s="0"/>
      <c r="M39" s="0"/>
      <c r="N39" s="0"/>
      <c r="O39" s="0"/>
      <c r="P39" s="0"/>
      <c r="Q39" s="0"/>
      <c r="R39" s="0"/>
      <c r="S39" s="0"/>
      <c r="T39" s="0"/>
    </row>
    <row r="40" customFormat="false" ht="18.75" hidden="false" customHeight="false" outlineLevel="0" collapsed="false">
      <c r="A40" s="786" t="s">
        <v>496</v>
      </c>
      <c r="B40" s="787"/>
      <c r="C40" s="787"/>
      <c r="D40" s="787"/>
      <c r="E40" s="787"/>
      <c r="F40" s="787"/>
      <c r="G40" s="787"/>
      <c r="H40" s="787"/>
      <c r="I40" s="787"/>
      <c r="J40" s="787"/>
      <c r="K40" s="787"/>
      <c r="L40" s="787"/>
      <c r="M40" s="787"/>
      <c r="N40" s="787"/>
      <c r="O40" s="787"/>
      <c r="P40" s="787"/>
      <c r="Q40" s="787"/>
      <c r="R40" s="787"/>
      <c r="S40" s="787"/>
      <c r="T40" s="787"/>
    </row>
    <row r="41" customFormat="false" ht="15" hidden="false" customHeight="false" outlineLevel="0" collapsed="false">
      <c r="B41" s="0"/>
      <c r="C41" s="0"/>
      <c r="D41" s="0"/>
      <c r="E41" s="0"/>
      <c r="F41" s="0"/>
      <c r="G41" s="0"/>
      <c r="H41" s="0"/>
      <c r="I41" s="0"/>
      <c r="J41" s="0"/>
      <c r="K41" s="0"/>
      <c r="L41" s="0"/>
      <c r="M41" s="0"/>
      <c r="N41" s="0"/>
      <c r="O41" s="0"/>
      <c r="P41" s="0"/>
      <c r="Q41" s="0"/>
      <c r="R41" s="0"/>
    </row>
    <row r="42" customFormat="false" ht="23.25" hidden="false" customHeight="false" outlineLevel="0" collapsed="false">
      <c r="B42" s="804" t="s">
        <v>937</v>
      </c>
      <c r="C42" s="568"/>
      <c r="D42" s="568"/>
      <c r="E42" s="568"/>
      <c r="F42" s="568"/>
      <c r="G42" s="568"/>
      <c r="H42" s="0"/>
      <c r="I42" s="0"/>
      <c r="J42" s="0"/>
      <c r="K42" s="0"/>
      <c r="L42" s="0"/>
      <c r="M42" s="0"/>
      <c r="N42" s="0"/>
      <c r="O42" s="0"/>
      <c r="P42" s="0"/>
      <c r="Q42" s="0"/>
      <c r="R42" s="0"/>
    </row>
    <row r="43" customFormat="false" ht="15" hidden="false" customHeight="false" outlineLevel="0" collapsed="false">
      <c r="B43" s="0"/>
      <c r="C43" s="0"/>
      <c r="D43" s="0"/>
      <c r="E43" s="0"/>
      <c r="F43" s="0"/>
      <c r="G43" s="0"/>
      <c r="H43" s="0"/>
      <c r="I43" s="0"/>
      <c r="J43" s="0"/>
      <c r="K43" s="0"/>
      <c r="L43" s="0"/>
      <c r="M43" s="0"/>
      <c r="N43" s="0"/>
      <c r="O43" s="0"/>
      <c r="P43" s="0"/>
      <c r="Q43" s="0"/>
      <c r="R43" s="0"/>
    </row>
    <row r="44" customFormat="false" ht="15" hidden="false" customHeight="false" outlineLevel="0" collapsed="false">
      <c r="B44" s="5" t="s">
        <v>938</v>
      </c>
      <c r="C44" s="0"/>
      <c r="D44" s="0"/>
      <c r="E44" s="0"/>
      <c r="F44" s="0"/>
      <c r="G44" s="0"/>
      <c r="H44" s="0"/>
      <c r="I44" s="0"/>
      <c r="J44" s="0"/>
      <c r="K44" s="0"/>
      <c r="L44" s="0"/>
      <c r="M44" s="0"/>
      <c r="N44" s="0"/>
      <c r="O44" s="0"/>
      <c r="P44" s="0"/>
      <c r="Q44" s="0"/>
      <c r="R44" s="0"/>
    </row>
    <row r="45" customFormat="false" ht="15" hidden="false" customHeight="false" outlineLevel="0" collapsed="false">
      <c r="B45" s="0"/>
      <c r="C45" s="0"/>
      <c r="D45" s="0"/>
      <c r="E45" s="0"/>
      <c r="F45" s="0"/>
      <c r="G45" s="0"/>
      <c r="H45" s="0"/>
      <c r="I45" s="0"/>
      <c r="J45" s="0"/>
      <c r="K45" s="0"/>
      <c r="L45" s="0"/>
      <c r="M45" s="0"/>
      <c r="N45" s="0"/>
      <c r="O45" s="0"/>
      <c r="P45" s="0"/>
      <c r="Q45" s="0"/>
      <c r="R45" s="0"/>
    </row>
    <row r="46" customFormat="false" ht="15" hidden="false" customHeight="false" outlineLevel="0" collapsed="false">
      <c r="B46" s="0"/>
      <c r="C46" s="0"/>
      <c r="D46" s="0"/>
      <c r="E46" s="0"/>
      <c r="F46" s="0"/>
      <c r="G46" s="0"/>
      <c r="H46" s="0"/>
      <c r="I46" s="0"/>
      <c r="J46" s="0"/>
      <c r="K46" s="0"/>
      <c r="L46" s="0"/>
      <c r="M46" s="0"/>
      <c r="N46" s="0"/>
      <c r="O46" s="0"/>
      <c r="P46" s="0"/>
      <c r="Q46" s="0"/>
      <c r="R46" s="0"/>
    </row>
    <row r="47" customFormat="false" ht="45.75" hidden="false" customHeight="true" outlineLevel="0" collapsed="false">
      <c r="B47" s="805" t="s">
        <v>939</v>
      </c>
      <c r="C47" s="806" t="s">
        <v>940</v>
      </c>
      <c r="D47" s="806" t="s">
        <v>941</v>
      </c>
      <c r="E47" s="806" t="s">
        <v>942</v>
      </c>
      <c r="F47" s="806" t="s">
        <v>943</v>
      </c>
      <c r="G47" s="807" t="s">
        <v>944</v>
      </c>
      <c r="H47" s="0"/>
      <c r="I47" s="0"/>
      <c r="J47" s="0"/>
      <c r="K47" s="0"/>
      <c r="L47" s="808" t="s">
        <v>584</v>
      </c>
      <c r="M47" s="710" t="s">
        <v>584</v>
      </c>
      <c r="N47" s="711" t="s">
        <v>584</v>
      </c>
      <c r="O47" s="0"/>
      <c r="P47" s="0"/>
      <c r="Q47" s="0"/>
      <c r="R47" s="0"/>
    </row>
    <row r="48" customFormat="false" ht="45" hidden="false" customHeight="false" outlineLevel="0" collapsed="false">
      <c r="B48" s="805"/>
      <c r="C48" s="806"/>
      <c r="D48" s="806"/>
      <c r="E48" s="806"/>
      <c r="F48" s="806"/>
      <c r="G48" s="807" t="s">
        <v>945</v>
      </c>
      <c r="H48" s="0"/>
      <c r="I48" s="0"/>
      <c r="J48" s="0"/>
      <c r="K48" s="0"/>
      <c r="L48" s="808" t="s">
        <v>946</v>
      </c>
      <c r="M48" s="710" t="s">
        <v>947</v>
      </c>
      <c r="N48" s="711" t="s">
        <v>948</v>
      </c>
      <c r="O48" s="0"/>
      <c r="P48" s="0"/>
      <c r="Q48" s="0"/>
      <c r="R48" s="0"/>
    </row>
    <row r="49" customFormat="false" ht="15" hidden="false" customHeight="false" outlineLevel="0" collapsed="false">
      <c r="B49" s="38" t="s">
        <v>949</v>
      </c>
      <c r="C49" s="809" t="n">
        <v>147</v>
      </c>
      <c r="D49" s="809" t="n">
        <v>867</v>
      </c>
      <c r="E49" s="809" t="n">
        <v>334</v>
      </c>
      <c r="F49" s="809" t="n">
        <v>808</v>
      </c>
      <c r="G49" s="810" t="n">
        <v>20.6</v>
      </c>
      <c r="H49" s="811" t="n">
        <f aca="false">G49*$H$56/$G$56</f>
        <v>20.7474940334129</v>
      </c>
      <c r="I49" s="812" t="n">
        <f aca="false">E49/$E$56*$E$58/(H49*20)</f>
        <v>0.11498806949274</v>
      </c>
      <c r="J49" s="813"/>
      <c r="K49" s="0"/>
      <c r="L49" s="814" t="n">
        <f aca="false">I49</f>
        <v>0.11498806949274</v>
      </c>
      <c r="M49" s="713" t="n">
        <f aca="false">L49*3+F49/1000</f>
        <v>1.15296420847822</v>
      </c>
      <c r="N49" s="714" t="n">
        <f aca="false">2*L49</f>
        <v>0.22997613898548</v>
      </c>
      <c r="O49" s="5" t="s">
        <v>950</v>
      </c>
      <c r="P49" s="0"/>
      <c r="Q49" s="0"/>
      <c r="R49" s="0"/>
    </row>
    <row r="50" customFormat="false" ht="15" hidden="false" customHeight="false" outlineLevel="0" collapsed="false">
      <c r="B50" s="38" t="s">
        <v>951</v>
      </c>
      <c r="C50" s="809" t="n">
        <v>762</v>
      </c>
      <c r="D50" s="809" t="n">
        <v>1295</v>
      </c>
      <c r="E50" s="809" t="n">
        <v>327</v>
      </c>
      <c r="F50" s="809" t="n">
        <v>523</v>
      </c>
      <c r="G50" s="810" t="n">
        <v>31</v>
      </c>
      <c r="H50" s="811" t="n">
        <f aca="false">G50*$H$56/$G$56</f>
        <v>31.2219570405728</v>
      </c>
      <c r="I50" s="812" t="n">
        <f aca="false">E50/$E$56*$E$58/(H50*20)</f>
        <v>0.0748099897350776</v>
      </c>
      <c r="J50" s="813"/>
      <c r="K50" s="0"/>
      <c r="L50" s="814" t="n">
        <f aca="false">I50</f>
        <v>0.0748099897350776</v>
      </c>
      <c r="M50" s="713" t="n">
        <f aca="false">L50*3+F50/1000</f>
        <v>0.747429969205233</v>
      </c>
      <c r="N50" s="714" t="n">
        <f aca="false">2*L50</f>
        <v>0.149619979470155</v>
      </c>
      <c r="O50" s="5" t="s">
        <v>952</v>
      </c>
      <c r="P50" s="0"/>
      <c r="Q50" s="0"/>
      <c r="R50" s="0"/>
    </row>
    <row r="51" customFormat="false" ht="15" hidden="false" customHeight="false" outlineLevel="0" collapsed="false">
      <c r="B51" s="38" t="s">
        <v>953</v>
      </c>
      <c r="C51" s="809" t="n">
        <v>394</v>
      </c>
      <c r="D51" s="809" t="n">
        <v>499</v>
      </c>
      <c r="E51" s="809" t="n">
        <v>106</v>
      </c>
      <c r="F51" s="809" t="n">
        <v>115</v>
      </c>
      <c r="G51" s="810" t="n">
        <v>46</v>
      </c>
      <c r="H51" s="811" t="n">
        <f aca="false">G51*$H$56/$G$56</f>
        <v>46.3293556085919</v>
      </c>
      <c r="I51" s="812" t="n">
        <f aca="false">E51/$E$56*$E$58/(H51*20)</f>
        <v>0.0163426157605016</v>
      </c>
      <c r="J51" s="813"/>
      <c r="K51" s="0"/>
      <c r="L51" s="814" t="n">
        <f aca="false">I51</f>
        <v>0.0163426157605016</v>
      </c>
      <c r="M51" s="713" t="n">
        <f aca="false">L51*3+F51/1000</f>
        <v>0.164027847281505</v>
      </c>
      <c r="N51" s="714" t="n">
        <f aca="false">2*L51</f>
        <v>0.0326852315210032</v>
      </c>
      <c r="O51" s="5" t="s">
        <v>954</v>
      </c>
      <c r="P51" s="0"/>
      <c r="Q51" s="0"/>
      <c r="R51" s="0"/>
    </row>
    <row r="52" customFormat="false" ht="15" hidden="false" customHeight="false" outlineLevel="0" collapsed="false">
      <c r="B52" s="38" t="s">
        <v>955</v>
      </c>
      <c r="C52" s="809" t="n">
        <v>51</v>
      </c>
      <c r="D52" s="809" t="n">
        <v>200</v>
      </c>
      <c r="E52" s="809" t="n">
        <v>31</v>
      </c>
      <c r="F52" s="809" t="n">
        <v>68</v>
      </c>
      <c r="G52" s="810" t="n">
        <v>22.9</v>
      </c>
      <c r="H52" s="811" t="n">
        <f aca="false">G52*$H$56/$G$56</f>
        <v>23.0639618138425</v>
      </c>
      <c r="I52" s="812" t="n">
        <f aca="false">E52/$E$56*$E$58/(H52*20)</f>
        <v>0.0096006303347101</v>
      </c>
      <c r="J52" s="813"/>
      <c r="K52" s="0"/>
      <c r="L52" s="814" t="n">
        <f aca="false">I52</f>
        <v>0.0096006303347101</v>
      </c>
      <c r="M52" s="713" t="n">
        <f aca="false">L52*3+F52/1000</f>
        <v>0.0968018910041303</v>
      </c>
      <c r="N52" s="714" t="n">
        <f aca="false">2*L52</f>
        <v>0.0192012606694202</v>
      </c>
      <c r="O52" s="5" t="s">
        <v>956</v>
      </c>
      <c r="P52" s="0"/>
      <c r="Q52" s="0"/>
      <c r="R52" s="0"/>
    </row>
    <row r="53" customFormat="false" ht="15" hidden="false" customHeight="false" outlineLevel="0" collapsed="false">
      <c r="B53" s="38" t="s">
        <v>957</v>
      </c>
      <c r="C53" s="809" t="n">
        <v>1590</v>
      </c>
      <c r="D53" s="809" t="n">
        <v>154</v>
      </c>
      <c r="E53" s="809" t="n">
        <v>73</v>
      </c>
      <c r="F53" s="809" t="n">
        <v>7</v>
      </c>
      <c r="G53" s="810" t="n">
        <v>521</v>
      </c>
      <c r="H53" s="811" t="n">
        <f aca="false">G53*$H$56/$G$56</f>
        <v>524.73031026253</v>
      </c>
      <c r="I53" s="812" t="n">
        <f aca="false">E53/$E$56*$E$58/(H53*20)</f>
        <v>0.000993707741349444</v>
      </c>
      <c r="J53" s="813"/>
      <c r="K53" s="0"/>
      <c r="L53" s="814" t="n">
        <f aca="false">I53</f>
        <v>0.000993707741349444</v>
      </c>
      <c r="M53" s="713" t="n">
        <f aca="false">L53*3+F53/1000</f>
        <v>0.00998112322404833</v>
      </c>
      <c r="N53" s="714" t="n">
        <f aca="false">2*L53</f>
        <v>0.00198741548269889</v>
      </c>
      <c r="O53" s="5" t="s">
        <v>958</v>
      </c>
      <c r="P53" s="0"/>
      <c r="Q53" s="0"/>
      <c r="R53" s="0"/>
    </row>
    <row r="54" customFormat="false" ht="15" hidden="false" customHeight="false" outlineLevel="0" collapsed="false">
      <c r="B54" s="38" t="s">
        <v>959</v>
      </c>
      <c r="C54" s="809" t="n">
        <v>668</v>
      </c>
      <c r="D54" s="809" t="n">
        <v>1565</v>
      </c>
      <c r="E54" s="809" t="n">
        <v>506</v>
      </c>
      <c r="F54" s="809" t="n">
        <v>248</v>
      </c>
      <c r="G54" s="810" t="n">
        <v>102</v>
      </c>
      <c r="H54" s="811" t="n">
        <f aca="false">G54*$H$56/$G$56</f>
        <v>102.73031026253</v>
      </c>
      <c r="I54" s="812" t="n">
        <f aca="false">E54/$E$56*$E$58/(H54*20)</f>
        <v>0.0351822719609171</v>
      </c>
      <c r="J54" s="813"/>
      <c r="K54" s="0"/>
      <c r="L54" s="814" t="n">
        <f aca="false">I54</f>
        <v>0.0351822719609171</v>
      </c>
      <c r="M54" s="815" t="n">
        <f aca="false">L54*3+F54/1000</f>
        <v>0.353546815882751</v>
      </c>
      <c r="N54" s="816" t="n">
        <f aca="false">2*L54</f>
        <v>0.0703645439218341</v>
      </c>
      <c r="O54" s="5" t="s">
        <v>954</v>
      </c>
      <c r="P54" s="0"/>
      <c r="Q54" s="0"/>
      <c r="R54" s="0"/>
    </row>
    <row r="55" customFormat="false" ht="30" hidden="false" customHeight="false" outlineLevel="0" collapsed="false">
      <c r="B55" s="38" t="s">
        <v>960</v>
      </c>
      <c r="C55" s="809" t="n">
        <v>32</v>
      </c>
      <c r="D55" s="809" t="n">
        <v>46</v>
      </c>
      <c r="E55" s="809" t="n">
        <v>14</v>
      </c>
      <c r="F55" s="809" t="n">
        <v>21</v>
      </c>
      <c r="G55" s="810" t="n">
        <v>33.3</v>
      </c>
      <c r="H55" s="811" t="n">
        <f aca="false">G55*$H$56/$G$56</f>
        <v>33.5384248210024</v>
      </c>
      <c r="I55" s="812" t="n">
        <f aca="false">E55/$E$56*$E$58/(H55*20)</f>
        <v>0.00298165464042241</v>
      </c>
      <c r="J55" s="813"/>
      <c r="K55" s="0"/>
      <c r="L55" s="814" t="n">
        <f aca="false">I55</f>
        <v>0.00298165464042241</v>
      </c>
      <c r="M55" s="713" t="n">
        <f aca="false">L55*3+F55/1000</f>
        <v>0.0299449639212672</v>
      </c>
      <c r="N55" s="714" t="n">
        <f aca="false">2*L55</f>
        <v>0.00596330928084482</v>
      </c>
      <c r="O55" s="0"/>
      <c r="P55" s="0"/>
      <c r="Q55" s="0"/>
      <c r="R55" s="0"/>
    </row>
    <row r="56" customFormat="false" ht="15" hidden="false" customHeight="false" outlineLevel="0" collapsed="false">
      <c r="B56" s="38" t="s">
        <v>59</v>
      </c>
      <c r="C56" s="39" t="n">
        <v>3644</v>
      </c>
      <c r="D56" s="39" t="n">
        <v>4626</v>
      </c>
      <c r="E56" s="39" t="n">
        <v>1501</v>
      </c>
      <c r="F56" s="39" t="n">
        <v>1790</v>
      </c>
      <c r="G56" s="40" t="n">
        <v>41.9</v>
      </c>
      <c r="H56" s="5" t="n">
        <v>42.2</v>
      </c>
      <c r="I56" s="0"/>
      <c r="J56" s="0"/>
      <c r="K56" s="0"/>
      <c r="L56" s="817"/>
      <c r="M56" s="0"/>
      <c r="N56" s="0"/>
      <c r="O56" s="0"/>
      <c r="P56" s="0"/>
      <c r="Q56" s="0"/>
      <c r="R56" s="0"/>
    </row>
    <row r="57" customFormat="false" ht="15" hidden="false" customHeight="false" outlineLevel="0" collapsed="false">
      <c r="B57" s="5" t="s">
        <v>961</v>
      </c>
      <c r="C57" s="0"/>
      <c r="D57" s="0"/>
      <c r="E57" s="0"/>
      <c r="F57" s="0"/>
      <c r="G57" s="0"/>
      <c r="H57" s="0"/>
      <c r="I57" s="0"/>
      <c r="J57" s="0"/>
      <c r="K57" s="0"/>
      <c r="L57" s="0"/>
      <c r="M57" s="0"/>
      <c r="N57" s="0"/>
      <c r="O57" s="0"/>
      <c r="P57" s="0"/>
      <c r="Q57" s="0"/>
      <c r="R57" s="0"/>
    </row>
    <row r="58" customFormat="false" ht="15" hidden="false" customHeight="false" outlineLevel="0" collapsed="false">
      <c r="B58" s="0"/>
      <c r="C58" s="0"/>
      <c r="D58" s="0"/>
      <c r="E58" s="811" t="n">
        <f aca="false">E56/7</f>
        <v>214.428571428571</v>
      </c>
      <c r="F58" s="811" t="n">
        <f aca="false">F56/7</f>
        <v>255.714285714286</v>
      </c>
      <c r="G58" s="0"/>
      <c r="H58" s="0"/>
      <c r="I58" s="0"/>
      <c r="J58" s="0"/>
      <c r="K58" s="0"/>
      <c r="L58" s="0"/>
      <c r="M58" s="0"/>
      <c r="N58" s="0"/>
      <c r="O58" s="0"/>
      <c r="P58" s="0"/>
      <c r="Q58" s="0"/>
      <c r="R58" s="0"/>
    </row>
    <row r="59" customFormat="false" ht="15" hidden="false" customHeight="false" outlineLevel="0" collapsed="false">
      <c r="B59" s="5" t="s">
        <v>962</v>
      </c>
      <c r="C59" s="0"/>
      <c r="D59" s="0"/>
      <c r="E59" s="0"/>
      <c r="F59" s="0"/>
      <c r="G59" s="0"/>
      <c r="H59" s="0"/>
      <c r="I59" s="0"/>
      <c r="J59" s="0"/>
      <c r="K59" s="0"/>
      <c r="L59" s="0"/>
      <c r="M59" s="812"/>
      <c r="N59" s="0"/>
      <c r="O59" s="0"/>
      <c r="P59" s="0"/>
      <c r="Q59" s="0"/>
      <c r="R59" s="0"/>
    </row>
    <row r="60" customFormat="false" ht="15" hidden="false" customHeight="false" outlineLevel="0" collapsed="false">
      <c r="B60" s="0"/>
      <c r="C60" s="0"/>
      <c r="D60" s="0"/>
      <c r="E60" s="0"/>
      <c r="F60" s="0"/>
      <c r="G60" s="0"/>
      <c r="H60" s="0"/>
      <c r="I60" s="0"/>
      <c r="J60" s="0"/>
      <c r="K60" s="0"/>
      <c r="L60" s="0"/>
      <c r="M60" s="0"/>
      <c r="N60" s="0"/>
      <c r="O60" s="0"/>
      <c r="P60" s="0"/>
      <c r="Q60" s="0"/>
      <c r="R60" s="0"/>
    </row>
    <row r="61" customFormat="false" ht="15" hidden="false" customHeight="false" outlineLevel="0" collapsed="false">
      <c r="B61" s="0"/>
      <c r="C61" s="0"/>
      <c r="D61" s="0"/>
      <c r="E61" s="0"/>
      <c r="F61" s="0"/>
      <c r="G61" s="0"/>
      <c r="H61" s="0"/>
      <c r="I61" s="0"/>
      <c r="J61" s="0"/>
      <c r="K61" s="0"/>
      <c r="L61" s="0"/>
      <c r="M61" s="0"/>
      <c r="N61" s="0"/>
      <c r="O61" s="0"/>
      <c r="P61" s="0"/>
      <c r="Q61" s="0"/>
      <c r="R61" s="0"/>
    </row>
    <row r="62" customFormat="false" ht="15" hidden="false" customHeight="false" outlineLevel="0" collapsed="false">
      <c r="B62" s="0"/>
      <c r="C62" s="0"/>
      <c r="D62" s="0"/>
      <c r="E62" s="0"/>
      <c r="F62" s="0"/>
      <c r="G62" s="0"/>
      <c r="H62" s="0"/>
      <c r="I62" s="0"/>
      <c r="J62" s="0"/>
      <c r="K62" s="0"/>
      <c r="L62" s="0"/>
      <c r="M62" s="0"/>
      <c r="N62" s="0"/>
      <c r="O62" s="0"/>
      <c r="P62" s="0"/>
      <c r="Q62" s="0"/>
      <c r="R62" s="0"/>
    </row>
    <row r="63" customFormat="false" ht="18.75" hidden="false" customHeight="false" outlineLevel="0" collapsed="false">
      <c r="B63" s="567" t="s">
        <v>950</v>
      </c>
      <c r="C63" s="818"/>
      <c r="D63" s="818"/>
      <c r="E63" s="818"/>
      <c r="F63" s="818"/>
      <c r="G63" s="818"/>
      <c r="H63" s="818"/>
      <c r="I63" s="818"/>
      <c r="J63" s="818"/>
      <c r="K63" s="818"/>
      <c r="L63" s="586"/>
      <c r="M63" s="819"/>
      <c r="N63" s="819"/>
      <c r="O63" s="819"/>
      <c r="P63" s="819"/>
      <c r="Q63" s="819"/>
      <c r="R63" s="0"/>
    </row>
    <row r="64" customFormat="false" ht="15" hidden="false" customHeight="false" outlineLevel="0" collapsed="false">
      <c r="B64" s="0"/>
      <c r="F64" s="0"/>
      <c r="H64" s="0"/>
      <c r="I64" s="0"/>
      <c r="J64" s="0"/>
      <c r="K64" s="0"/>
      <c r="L64" s="0"/>
      <c r="N64" s="0"/>
      <c r="O64" s="0"/>
      <c r="P64" s="0"/>
      <c r="Q64" s="0"/>
      <c r="R64" s="0"/>
    </row>
    <row r="65" customFormat="false" ht="15" hidden="false" customHeight="false" outlineLevel="0" collapsed="false">
      <c r="B65" s="820" t="s">
        <v>963</v>
      </c>
      <c r="F65" s="0"/>
      <c r="H65" s="0"/>
      <c r="I65" s="0"/>
      <c r="J65" s="0"/>
      <c r="K65" s="0"/>
      <c r="L65" s="0"/>
      <c r="N65" s="0"/>
      <c r="O65" s="0"/>
      <c r="P65" s="0"/>
      <c r="Q65" s="0"/>
      <c r="R65" s="0"/>
    </row>
    <row r="66" customFormat="false" ht="15" hidden="false" customHeight="false" outlineLevel="0" collapsed="false">
      <c r="F66" s="0"/>
      <c r="H66" s="0"/>
      <c r="I66" s="0"/>
      <c r="J66" s="0"/>
      <c r="K66" s="0"/>
      <c r="L66" s="0"/>
      <c r="N66" s="0"/>
      <c r="O66" s="0"/>
      <c r="P66" s="0"/>
      <c r="Q66" s="0"/>
      <c r="R66" s="0"/>
    </row>
    <row r="67" customFormat="false" ht="15" hidden="false" customHeight="false" outlineLevel="0" collapsed="false">
      <c r="F67" s="0"/>
      <c r="H67" s="0"/>
      <c r="I67" s="0"/>
      <c r="J67" s="0"/>
      <c r="K67" s="0"/>
      <c r="L67" s="0"/>
      <c r="N67" s="0"/>
      <c r="O67" s="0"/>
      <c r="P67" s="0"/>
      <c r="Q67" s="0"/>
      <c r="R67" s="0"/>
    </row>
    <row r="68" customFormat="false" ht="15" hidden="false" customHeight="false" outlineLevel="0" collapsed="false">
      <c r="F68" s="0"/>
      <c r="H68" s="0"/>
      <c r="I68" s="0"/>
      <c r="J68" s="0"/>
      <c r="K68" s="0"/>
      <c r="L68" s="0"/>
      <c r="N68" s="0"/>
      <c r="O68" s="0"/>
      <c r="P68" s="0"/>
      <c r="Q68" s="0"/>
      <c r="R68" s="0"/>
    </row>
    <row r="69" customFormat="false" ht="15" hidden="false" customHeight="false" outlineLevel="0" collapsed="false">
      <c r="F69" s="0"/>
      <c r="H69" s="0"/>
      <c r="I69" s="0"/>
      <c r="J69" s="0"/>
      <c r="K69" s="0"/>
      <c r="L69" s="0"/>
      <c r="N69" s="0"/>
      <c r="O69" s="0"/>
      <c r="P69" s="0"/>
      <c r="Q69" s="0"/>
      <c r="R69" s="0"/>
    </row>
    <row r="70" customFormat="false" ht="15" hidden="false" customHeight="false" outlineLevel="0" collapsed="false">
      <c r="F70" s="0"/>
      <c r="H70" s="0"/>
      <c r="I70" s="0"/>
      <c r="J70" s="0"/>
      <c r="K70" s="0"/>
      <c r="L70" s="0"/>
      <c r="N70" s="821"/>
      <c r="O70" s="822"/>
      <c r="P70" s="822"/>
      <c r="Q70" s="0"/>
      <c r="R70" s="0"/>
    </row>
    <row r="71" customFormat="false" ht="15" hidden="false" customHeight="false" outlineLevel="0" collapsed="false">
      <c r="F71" s="0"/>
      <c r="H71" s="0"/>
      <c r="I71" s="0"/>
      <c r="J71" s="812"/>
      <c r="K71" s="812"/>
      <c r="L71" s="812"/>
      <c r="N71" s="823"/>
      <c r="O71" s="817"/>
      <c r="P71" s="824"/>
      <c r="Q71" s="824"/>
      <c r="R71" s="824"/>
    </row>
    <row r="72" customFormat="false" ht="15" hidden="false" customHeight="false" outlineLevel="0" collapsed="false">
      <c r="F72" s="0"/>
      <c r="H72" s="6" t="s">
        <v>964</v>
      </c>
      <c r="I72" s="6"/>
      <c r="J72" s="0"/>
      <c r="K72" s="0"/>
      <c r="L72" s="0"/>
    </row>
    <row r="73" customFormat="false" ht="15" hidden="false" customHeight="false" outlineLevel="0" collapsed="false">
      <c r="F73" s="5" t="s">
        <v>51</v>
      </c>
      <c r="H73" s="323" t="n">
        <v>50</v>
      </c>
      <c r="I73" s="825" t="n">
        <f aca="false">H73/$H$78</f>
        <v>0.446428571428571</v>
      </c>
      <c r="J73" s="812"/>
      <c r="K73" s="812"/>
      <c r="L73" s="812"/>
    </row>
    <row r="74" customFormat="false" ht="15" hidden="false" customHeight="false" outlineLevel="0" collapsed="false">
      <c r="F74" s="5" t="s">
        <v>965</v>
      </c>
      <c r="H74" s="323" t="n">
        <v>12</v>
      </c>
      <c r="I74" s="825" t="n">
        <f aca="false">H74/$H$78</f>
        <v>0.107142857142857</v>
      </c>
      <c r="J74" s="812"/>
      <c r="K74" s="812"/>
      <c r="L74" s="812"/>
    </row>
    <row r="75" customFormat="false" ht="15" hidden="false" customHeight="false" outlineLevel="0" collapsed="false">
      <c r="F75" s="5" t="s">
        <v>966</v>
      </c>
      <c r="H75" s="323" t="n">
        <v>35</v>
      </c>
      <c r="I75" s="825" t="n">
        <f aca="false">H75/$H$78</f>
        <v>0.3125</v>
      </c>
      <c r="J75" s="812"/>
      <c r="K75" s="812"/>
      <c r="L75" s="812"/>
    </row>
    <row r="76" customFormat="false" ht="15" hidden="false" customHeight="false" outlineLevel="0" collapsed="false">
      <c r="F76" s="5" t="s">
        <v>49</v>
      </c>
      <c r="H76" s="323" t="n">
        <v>8</v>
      </c>
      <c r="I76" s="825" t="n">
        <f aca="false">H76/$H$78</f>
        <v>0.0714285714285714</v>
      </c>
      <c r="J76" s="812"/>
      <c r="K76" s="812"/>
      <c r="L76" s="812"/>
    </row>
    <row r="77" customFormat="false" ht="15" hidden="false" customHeight="false" outlineLevel="0" collapsed="false">
      <c r="F77" s="5" t="s">
        <v>421</v>
      </c>
      <c r="H77" s="323" t="n">
        <v>7</v>
      </c>
      <c r="I77" s="825" t="n">
        <f aca="false">H77/$H$78</f>
        <v>0.0625</v>
      </c>
      <c r="J77" s="812"/>
      <c r="K77" s="812"/>
      <c r="L77" s="812"/>
    </row>
    <row r="78" customFormat="false" ht="15" hidden="false" customHeight="false" outlineLevel="0" collapsed="false">
      <c r="H78" s="323" t="n">
        <f aca="false">SUM(H73:H77)</f>
        <v>112</v>
      </c>
      <c r="I78" s="450"/>
    </row>
  </sheetData>
  <mergeCells count="6">
    <mergeCell ref="B47:B48"/>
    <mergeCell ref="C47:C48"/>
    <mergeCell ref="D47:D48"/>
    <mergeCell ref="E47:E48"/>
    <mergeCell ref="F47:F48"/>
    <mergeCell ref="H72:I7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32</TotalTime>
  <Application>LibreOffice/4.3.7.2$Windows_x86 LibreOffice_project/8a35821d8636a03b8bf4e15b48f59794652c68ba</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2016-03-16T09:46:02Z</dcterms:created>
  <dc:creator>VERGEZ Antonin</dc:creator>
  <dc:language>fr-FR</dc:language>
  <dcterms:modified xsi:type="dcterms:W3CDTF">2017-08-01T16:31:23Z</dcterms:modified>
  <cp:revision>1</cp:revision>
</cp:coreProperties>
</file>